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10485" windowHeight="9330" tabRatio="918" activeTab="9"/>
  </bookViews>
  <sheets>
    <sheet name="นักศึกษา1 ป.บัณฑิต" sheetId="1" r:id="rId1"/>
    <sheet name="นักศึกษา1 ป.โท" sheetId="2" r:id="rId2"/>
    <sheet name="นักศึกษา1 ป.ตรี" sheetId="3" r:id="rId3"/>
    <sheet name="นักศึกษา1 ป.เอก" sheetId="4" r:id="rId4"/>
    <sheet name="นักศึกษา2" sheetId="5" r:id="rId5"/>
    <sheet name="บุคลากร1" sheetId="6" r:id="rId6"/>
    <sheet name="บุคลากร2" sheetId="7" r:id="rId7"/>
    <sheet name="บุคลากร3" sheetId="8" r:id="rId8"/>
    <sheet name="บุคลากร4" sheetId="9" r:id="rId9"/>
    <sheet name="คณะทำงาน" sheetId="10" r:id="rId10"/>
  </sheets>
  <definedNames>
    <definedName name="_xlnm.Print_Titles" localSheetId="2">'นักศึกษา1 ป.ตรี'!$3:$4</definedName>
    <definedName name="UOC_CURR">#REF!</definedName>
  </definedNames>
  <calcPr fullCalcOnLoad="1"/>
</workbook>
</file>

<file path=xl/comments6.xml><?xml version="1.0" encoding="utf-8"?>
<comments xmlns="http://schemas.openxmlformats.org/spreadsheetml/2006/main">
  <authors>
    <author>Powerantz@Hotmail.com</author>
  </authors>
  <commentList>
    <comment ref="B12" authorId="0">
      <text>
        <r>
          <rPr>
            <b/>
            <sz val="14"/>
            <rFont val="TH SarabunPSK"/>
            <family val="2"/>
          </rPr>
          <t xml:space="preserve">ผศ.ศรีสมร  วนกรกุล  
รศ.ดร.เพียงพบ  มนต์นวลปรางค์
รศ.เกษม   ช่วยพนัง </t>
        </r>
      </text>
    </comment>
    <comment ref="B15" authorId="0">
      <text>
        <r>
          <rPr>
            <b/>
            <sz val="14"/>
            <rFont val="TH SarabunPSK"/>
            <family val="2"/>
          </rPr>
          <t>อ.ประวิทย์  ขาวปลื้ม
อ.จงกล  เก็ตมะยูร</t>
        </r>
      </text>
    </comment>
    <comment ref="B13" authorId="0">
      <text>
        <r>
          <rPr>
            <b/>
            <sz val="14"/>
            <rFont val="TH SarabunPSK"/>
            <family val="2"/>
          </rPr>
          <t>ผศ.สหชาติ    สรรพคุณ 
ผศ.ภักดี   ขจรไชยกูล 
อ.เพชรา    ศรีคำภา</t>
        </r>
      </text>
    </comment>
    <comment ref="B16" authorId="0">
      <text>
        <r>
          <rPr>
            <b/>
            <sz val="14"/>
            <rFont val="TH SarabunPSK"/>
            <family val="2"/>
          </rPr>
          <t>ผศ.ปราณี    สุรสิทธิ์
ผศ.ดร.ทิวัตถ์    มณีโชติ 
รศ.บุญเกียรติ   ไทรชมภู</t>
        </r>
      </text>
    </comment>
    <comment ref="B17" authorId="0">
      <text>
        <r>
          <rPr>
            <b/>
            <sz val="14"/>
            <rFont val="TH SarabunPSK"/>
            <family val="2"/>
          </rPr>
          <t>ผศ.ดร.ละอองทิพย์  มัทธุรศ</t>
        </r>
      </text>
    </comment>
    <comment ref="B20" authorId="0">
      <text>
        <r>
          <rPr>
            <b/>
            <sz val="14"/>
            <rFont val="TH SarabunPSK"/>
            <family val="2"/>
          </rPr>
          <t>ดร.สถาพร    ปกป้อง</t>
        </r>
        <r>
          <rPr>
            <sz val="14"/>
            <rFont val="TH SarabunPSK"/>
            <family val="2"/>
          </rPr>
          <t xml:space="preserve">
</t>
        </r>
      </text>
    </comment>
    <comment ref="B14" authorId="0">
      <text>
        <r>
          <rPr>
            <b/>
            <sz val="14"/>
            <rFont val="TH SarabunPSK"/>
            <family val="2"/>
          </rPr>
          <t>ผศ.อัจฉรี     ขจรไชยกูล</t>
        </r>
        <r>
          <rPr>
            <sz val="14"/>
            <rFont val="TH SarabunPSK"/>
            <family val="2"/>
          </rPr>
          <t xml:space="preserve">
</t>
        </r>
        <r>
          <rPr>
            <b/>
            <sz val="14"/>
            <rFont val="TH SarabunPSK"/>
            <family val="2"/>
          </rPr>
          <t>ผศ.ปราณีต  จิระสุทัศน์
อ.อุไรวรรณ    คำภูแสน
อ.สถาพร     วีระสุนทร</t>
        </r>
      </text>
    </comment>
  </commentList>
</comments>
</file>

<file path=xl/comments7.xml><?xml version="1.0" encoding="utf-8"?>
<comments xmlns="http://schemas.openxmlformats.org/spreadsheetml/2006/main">
  <authors>
    <author>Powerantz@Hotmail.com</author>
  </authors>
  <commentList>
    <comment ref="D7" authorId="0">
      <text>
        <r>
          <rPr>
            <b/>
            <sz val="12"/>
            <rFont val="TH SarabunPSK"/>
            <family val="2"/>
          </rPr>
          <t xml:space="preserve">ศาสตราจารย์ ดร.รังสิต สุวรรณมรรคา คุณวุฒิ  Ph.D.(Crop and Soil Sciences) จาก Michigan State University </t>
        </r>
      </text>
    </comment>
    <comment ref="D5" authorId="0">
      <text>
        <r>
          <rPr>
            <b/>
            <sz val="12"/>
            <color indexed="10"/>
            <rFont val="TH Niramit AS"/>
            <family val="0"/>
          </rPr>
          <t>รวมดร.ณกมล (พม.งปม.สายวิชาการ)</t>
        </r>
      </text>
    </comment>
  </commentList>
</comments>
</file>

<file path=xl/sharedStrings.xml><?xml version="1.0" encoding="utf-8"?>
<sst xmlns="http://schemas.openxmlformats.org/spreadsheetml/2006/main" count="568" uniqueCount="225">
  <si>
    <t>ปริญญาตรี</t>
  </si>
  <si>
    <t>ปริญญาโท</t>
  </si>
  <si>
    <t>ปริญญาเอก</t>
  </si>
  <si>
    <t>รวม</t>
  </si>
  <si>
    <t>ชาย</t>
  </si>
  <si>
    <t>หญิง</t>
  </si>
  <si>
    <t>คณะ/หน่วยงานเทียบเท่า</t>
  </si>
  <si>
    <t>สุขภาพและสวัสดิการ</t>
  </si>
  <si>
    <t>คณะเทคโนโลยีอุตสาหกรรม</t>
  </si>
  <si>
    <t>คณะมนุษย์ศาสตร์และสังคมศาสตร์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</si>
  <si>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</si>
  <si>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</si>
  <si>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วิทยาลัยการฝึกหัดครู</t>
  </si>
  <si>
    <t>กลุ่มสาขาวิชา</t>
  </si>
  <si>
    <t>ประกาศนียบัตรบัณฑิต</t>
  </si>
  <si>
    <t>คณะมนุษยศาสตร์และสังคมศาสตร์</t>
  </si>
  <si>
    <t>วิทยาลัยพุทธศาสตร์และปรัชญา</t>
  </si>
  <si>
    <t>1. การศึกษาปฐมวัย 5 ปี</t>
  </si>
  <si>
    <t>2. คณิตศาสตร์  5  ปี</t>
  </si>
  <si>
    <t>3. ภาษาไทย  5  ปี</t>
  </si>
  <si>
    <t>4. ภาษาอังกฤษ  5  ปี</t>
  </si>
  <si>
    <t>5. วิทยาศาสตร์ทั่วไป  5  ปี</t>
  </si>
  <si>
    <t>6. สังคมศึกษา  5  ปี</t>
  </si>
  <si>
    <t>7. ชีววิทยา  5  ปี</t>
  </si>
  <si>
    <t xml:space="preserve">      แขนงวิชาการถ่ายภาพ</t>
  </si>
  <si>
    <t xml:space="preserve">      แขนงวิชาคอมพิวเตอร์ศึกษา</t>
  </si>
  <si>
    <t>11. อิสลามศึกษา  5  ปี</t>
  </si>
  <si>
    <t>1. เกษตรศาสตร์  4  ปี</t>
  </si>
  <si>
    <t>2. คณิตศาสตร์  4  ปี</t>
  </si>
  <si>
    <t>3. คหกรรมศาสตร์ทั่วไป  4  ปี</t>
  </si>
  <si>
    <t>4. เคมี  4  ปี</t>
  </si>
  <si>
    <t>5. เทคโนโลยีสารสนเทศ  4  ปี</t>
  </si>
  <si>
    <t xml:space="preserve">      ด้านการบริบาลเด็กและผู้สูงอายุ  4  ปี </t>
  </si>
  <si>
    <t xml:space="preserve">      ด้านสถานบริการสุขภาพ  4  ปี </t>
  </si>
  <si>
    <t>1. การพัฒนาชุมชน  4  ปี</t>
  </si>
  <si>
    <t>2. ดนตรีไทย  4  ปี</t>
  </si>
  <si>
    <t>3. ดนตรีตะวันตก  4  ปี</t>
  </si>
  <si>
    <t>4. นาฏศิลป์และการละคร  4  ปี</t>
  </si>
  <si>
    <t>1. พระพุทธศาสนา  4  ปี</t>
  </si>
  <si>
    <t>8. เทคโนโลยีอุตสาหกรรมการผลิต  4  ปี</t>
  </si>
  <si>
    <t xml:space="preserve">  รัฐประศาสนศาสตร์</t>
  </si>
  <si>
    <t xml:space="preserve">  การจัดการเทคโนโลยี</t>
  </si>
  <si>
    <t xml:space="preserve">  การศึกษาเพื่อการพัฒนาท้องถิ่น</t>
  </si>
  <si>
    <t xml:space="preserve">  ยุทธศาสตร์การพัฒนา</t>
  </si>
  <si>
    <t xml:space="preserve">  การจัดการธุรกิจ</t>
  </si>
  <si>
    <t>-</t>
  </si>
  <si>
    <t>1. สถาปัตยกรรมศาสตร์ (สถาปัตยกรรม)  5  ปี</t>
  </si>
  <si>
    <t>6. ฟิสิกส์  4  ปี</t>
  </si>
  <si>
    <t>7. วิทยาการคอมพิวเตอร์  4  ปี</t>
  </si>
  <si>
    <t>8. วิทยาศาสตร์และเทคโนโลยีการอาหาร   4  ปี</t>
  </si>
  <si>
    <t>9. วิทยาศาสตร์สิ่งแวดล้อม  4  ปี</t>
  </si>
  <si>
    <t>ปี 1</t>
  </si>
  <si>
    <t>ปี 2</t>
  </si>
  <si>
    <t>ปี 3</t>
  </si>
  <si>
    <t>ปี 4</t>
  </si>
  <si>
    <t>ปี 5</t>
  </si>
  <si>
    <t>8. ฟิสิกส์  5 ปี</t>
  </si>
  <si>
    <t xml:space="preserve">      แขนงวิชาการจัดการความรู้และการฝึกอบรม</t>
  </si>
  <si>
    <t>9. เทคโนโลยีการศึกษา  5  ปี</t>
  </si>
  <si>
    <t>10. วิจัยและประเมินการศึกษา  5  ปี</t>
  </si>
  <si>
    <t>12. วิทยาศาสตร์การกีฬา  4  ปี</t>
  </si>
  <si>
    <t>13. จิตวิทยา  4  ปี</t>
  </si>
  <si>
    <t>14. เทคโนโลยีและสื่อสารการศึกษา  4  ปี</t>
  </si>
  <si>
    <t>5. นิติศาสตร์  4  ปี</t>
  </si>
  <si>
    <t>6. บรรณารักษศาสตร์และสารนิเทศศาสตร์  4  ปี</t>
  </si>
  <si>
    <t>7. ภาษาไทย  4  ปี</t>
  </si>
  <si>
    <t>8. ภาษาอังกฤษ  4  ปี</t>
  </si>
  <si>
    <t xml:space="preserve">9. ภาษาอังกฤษธุรกิจ  4  ปี            </t>
  </si>
  <si>
    <t>10. รัฐประศาสนศาสตร์  4  ปี</t>
  </si>
  <si>
    <t>11. เทคโนโลยีภูมิศาสตร์  4  ปี</t>
  </si>
  <si>
    <t>12. ศิลปกรรม (ออกแบบนิเทศศิลป์)  4  ปี</t>
  </si>
  <si>
    <t>13. การบริหารและพัฒนาเมือง  4  ปี</t>
  </si>
  <si>
    <t>10. สัตวศาสตร์  4  ปี</t>
  </si>
  <si>
    <t>11. เทคโนโลยีการจัดการสุขภาพ  4  ปี</t>
  </si>
  <si>
    <t>12. เทคโนโลยีการจัดการการเกษตร  4  ปี</t>
  </si>
  <si>
    <t>13. ชีววิทยา  4  ปี</t>
  </si>
  <si>
    <t xml:space="preserve">      ด้านแพทย์แผนไทยและการแพทย์ผสมผสาน  4  ปี    </t>
  </si>
  <si>
    <t>6. นิเทศศาสตร์  4  ปี</t>
  </si>
  <si>
    <t>1. การบริหารธุรกิจ วิชาเอกการจัดการทั่วไป 4  ปี</t>
  </si>
  <si>
    <t>2. การบริหารธุรกิจ วิชาเอกการตลาด 4  ปี</t>
  </si>
  <si>
    <t>3. การบริหารธุรกิจ วิชาเอกการบริหารทรัพยากรมนุษย์ 4  ปี</t>
  </si>
  <si>
    <t>5. การบริหารธุรกิจ วิชาเอกคอมพิวเตอร์ธุรกิจ 4  ปี</t>
  </si>
  <si>
    <t>4. การบริหารธุรกิจ วิชาเอกการบัญชี 4  ปี</t>
  </si>
  <si>
    <t xml:space="preserve">    นิเทศศาสตร์ วิชาเอกการประชาสัมพันธ์  4  ปี</t>
  </si>
  <si>
    <t xml:space="preserve">    นิเทศศาสตร์ วิชาเอกวารสารศาสตร์  4  ปี</t>
  </si>
  <si>
    <t xml:space="preserve">    นิเทศศาสตร์ วิชาเอกวิทยุและโทรทัศน์  4  ปี</t>
  </si>
  <si>
    <t>7. เศรษฐศาสตร์ธุรกิจ วิชาเอกธุรกิจระหว่างประเทศ  4 ปี</t>
  </si>
  <si>
    <t>8. เศรษฐศาสตร์ธุรกิจ วิชาเอกการเงินการธนาคาร  4  ปี</t>
  </si>
  <si>
    <t>9. อุตสาหกรรมท่องเที่ยว วิชาเอกธุรกิจท่องเที่ยว  4  ปี</t>
  </si>
  <si>
    <t>10. อุตสาหกรรมท่องเที่ยว วิชาเอกธุรกิจโรงแรม  4  ปี</t>
  </si>
  <si>
    <t>2.  เทคโนโลยีเซรามิกส์  4  ปี</t>
  </si>
  <si>
    <t>3. ออกแบบผลิตภัณฑ์อุตสาหกรรม  4  ปี</t>
  </si>
  <si>
    <t>4. เทคโนโลยีไฟฟ้า  4  ปี</t>
  </si>
  <si>
    <t>5. การจัดการเทคโนโลยีสารสนเทศ  4  ปี</t>
  </si>
  <si>
    <t>6. เทคโนโลยีอิเล็กทรอนิกส์  4  ปี</t>
  </si>
  <si>
    <t>7. เทคโนโลยีการจัดการอุตสาหกรรม  4  ปี</t>
  </si>
  <si>
    <t>9. เทคโนโลยีอุตสาหการ 4 ปี</t>
  </si>
  <si>
    <t>14. สหวิทยาการเพื่อการพัฒนาท้องถิ่น  4  ปี</t>
  </si>
  <si>
    <t xml:space="preserve">  เทคโนโลยีอุตสาหกรรม</t>
  </si>
  <si>
    <t xml:space="preserve">  การบริหารการศึกษา</t>
  </si>
  <si>
    <t xml:space="preserve">  คณิตศาสตรศึกษา</t>
  </si>
  <si>
    <t xml:space="preserve">  หลักสูตรและการสอน</t>
  </si>
  <si>
    <t xml:space="preserve">  การจัดการการปฐมวัยศึกษา</t>
  </si>
  <si>
    <t xml:space="preserve">  เทคโนโลยีและสื่อสารการศึกษา</t>
  </si>
  <si>
    <t xml:space="preserve">  สังคมศาสตร์เพื่อการพัฒนา</t>
  </si>
  <si>
    <t xml:space="preserve">  สหวิทยาการเพื่อการพัฒนาท้องถิ่น</t>
  </si>
  <si>
    <t xml:space="preserve">  การสื่อสารภาษาอังกฤษเพื่องานอาชีพ</t>
  </si>
  <si>
    <t xml:space="preserve">  บริหารธุรกิจ</t>
  </si>
  <si>
    <t xml:space="preserve">  สิ่งแวดล้อมศึกษา</t>
  </si>
  <si>
    <t>คณะทำงานผู้รับผิดชอบ</t>
  </si>
  <si>
    <t>ศูนย์</t>
  </si>
  <si>
    <t>รวมทั้งสิ้น</t>
  </si>
  <si>
    <t xml:space="preserve">    นิเทศศาสตร์ วิชาเอกการโฆษณา  4  ปี</t>
  </si>
  <si>
    <t>รายงานเผยแพร่ 1</t>
  </si>
  <si>
    <t>คณะ/หน่วยงานหรือเทียบเท่า</t>
  </si>
  <si>
    <t>ข้าราชการ</t>
  </si>
  <si>
    <t>พนักงานมหาวิทยาลัย</t>
  </si>
  <si>
    <t>พนักงานราชการ</t>
  </si>
  <si>
    <t>ลูกจ้างประจำ</t>
  </si>
  <si>
    <t>ลูกจ้างชั่วคราว</t>
  </si>
  <si>
    <t>ผลรวม</t>
  </si>
  <si>
    <t>วิชาการ</t>
  </si>
  <si>
    <t>ปฏิบัติการ</t>
  </si>
  <si>
    <t>2</t>
  </si>
  <si>
    <t>วิทยาลัยการพุทธศาสตร์และปรัชญา</t>
  </si>
  <si>
    <t>วิทยาลัยชัยบาดาลพิพัฒน์</t>
  </si>
  <si>
    <t>สำนักงานอธิการบดี</t>
  </si>
  <si>
    <t>สำนักวิทยบริการและเทคโนโลยีสารสนเทศ</t>
  </si>
  <si>
    <t>สำนักส่งเสริมวิชาการและงานทะเบียน</t>
  </si>
  <si>
    <t>สำนักศิลปะและวัฒนธรรม</t>
  </si>
  <si>
    <t>สถาบันวิจัยและพัฒนา</t>
  </si>
  <si>
    <t>สำนักประกันคุณภาพการศึกษา</t>
  </si>
  <si>
    <t>โครงการผนึกกำลังปริญญาเอก</t>
  </si>
  <si>
    <t>กลุ่มงานสภามหาวิทยาลัย</t>
  </si>
  <si>
    <t>สำนักงานโครงการบัณฑิตศึกษา</t>
  </si>
  <si>
    <t>กลุ่มงานธุรกิจและรายได้</t>
  </si>
  <si>
    <t>โรงเรียนมัธยมสาธิตฯ</t>
  </si>
  <si>
    <t>กลุ่มงานตรวจสอบภายใน</t>
  </si>
  <si>
    <t>กลุ่มงานวิเทศสัมพันธ์</t>
  </si>
  <si>
    <t>ศูนย์ข้อมูลและบริการ</t>
  </si>
  <si>
    <t xml:space="preserve">หมายเหตุ  </t>
  </si>
  <si>
    <t xml:space="preserve">          1. วิชาการ  หมายถึง ผู้มีหน้าที่สอน</t>
  </si>
  <si>
    <t xml:space="preserve">          2. ปฏิบัติการ หมายถึง ผู้ที่ไม่ได้มีหน้าที่สอน</t>
  </si>
  <si>
    <t xml:space="preserve">          3. รายงานเปลี่ยนแปลงตามข้อมูลสถาบันอุดมศึกษา</t>
  </si>
  <si>
    <t>รายงานเผยแพร่ 2</t>
  </si>
  <si>
    <t>ตำแหน่งทางวิชาการ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</si>
  <si>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</si>
  <si>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</si>
  <si>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</si>
  <si>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</si>
  <si>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ผู้มีความรู้ความสามารถพิเศษ</t>
  </si>
  <si>
    <t>เจ้าหน้าที่</t>
  </si>
  <si>
    <t>สายงาน</t>
  </si>
  <si>
    <t>ปฏิบัติการ (สนับสนุนสอน และ/หรือ วิจัย)</t>
  </si>
  <si>
    <t>วิชาการ (สอน และ/หรือ วิจัย)</t>
  </si>
  <si>
    <r>
      <t>หมายเหตุ</t>
    </r>
    <r>
      <rPr>
        <sz val="14"/>
        <rFont val="Angsana New"/>
        <family val="1"/>
      </rPr>
      <t xml:space="preserve"> ข้อมูลระดับการศึกษาอาจเปลี่ยนแปลงตามข้อมูลสถาบันอุดมศึกษา</t>
    </r>
  </si>
  <si>
    <t>นางสาวศริญญา  สุภาพ</t>
  </si>
  <si>
    <t>นางสาวสิริรัตน์  เนียมแตง</t>
  </si>
  <si>
    <t>นางสาววนิดา  ช้างเย็นฉ่ำ</t>
  </si>
  <si>
    <t xml:space="preserve">                ผอ. สำนักงานอธิการบดี                   ผอ.สำนักงานประกันคุณภาพการศึกษา</t>
  </si>
  <si>
    <t xml:space="preserve">                              0-2522-6617, 0-2522-6622, </t>
  </si>
  <si>
    <r>
      <t xml:space="preserve">ผู้กำกับดูแลตัวชี้วัด : </t>
    </r>
    <r>
      <rPr>
        <sz val="15"/>
        <rFont val="Angsana New"/>
        <family val="1"/>
      </rPr>
      <t>ผอ.สำนักวิทยบริการฯ                      ผอ.สำนักส่งเสริมวิชาการและงานทะเบียน</t>
    </r>
  </si>
  <si>
    <r>
      <t>โทรศัพท์ :</t>
    </r>
    <r>
      <rPr>
        <sz val="15"/>
        <rFont val="Angsana New"/>
        <family val="1"/>
      </rPr>
      <t xml:space="preserve">  0-2522-6604, 0-2522-6622</t>
    </r>
  </si>
  <si>
    <r>
      <t xml:space="preserve">           โทรศัพท์ :</t>
    </r>
    <r>
      <rPr>
        <sz val="15"/>
        <rFont val="Angsana New"/>
        <family val="1"/>
      </rPr>
      <t xml:space="preserve"> 0-2522-6605, 0-2522-6623, </t>
    </r>
  </si>
  <si>
    <r>
      <t>โทรศัพท์ :</t>
    </r>
    <r>
      <rPr>
        <sz val="15"/>
        <rFont val="Angsana New"/>
        <family val="1"/>
      </rPr>
      <t xml:space="preserve">  0-2544-8000 ต่อ 3132, 2077</t>
    </r>
  </si>
  <si>
    <r>
      <t>โทรสาร :</t>
    </r>
    <r>
      <rPr>
        <sz val="15"/>
        <rFont val="Angsana New"/>
        <family val="1"/>
      </rPr>
      <t xml:space="preserve">  0-2521-0668</t>
    </r>
  </si>
  <si>
    <r>
      <t>ผู้จัดเก็บข้อมูล :</t>
    </r>
    <r>
      <rPr>
        <sz val="15"/>
        <rFont val="Angsana New"/>
        <family val="1"/>
      </rPr>
      <t xml:space="preserve"> </t>
    </r>
  </si>
  <si>
    <t>ผู้อำนวยการกองคลัง</t>
  </si>
  <si>
    <t>ผู้อำนวยการกองบริหารงานบุคคล</t>
  </si>
  <si>
    <t>ผู้อำนวยการสำนักวิทยบริการและเทคโนโลยีสารสนเทศ</t>
  </si>
  <si>
    <t>ผู้อำนวยการสำนักส่งเสริมวิชาการและงานทะเบียน</t>
  </si>
  <si>
    <t>นายคมกริช  ระกิติ</t>
  </si>
  <si>
    <t>นายกฤษณ์ศต  เนติบันลือฤทธิ์</t>
  </si>
  <si>
    <t>นายธนพันธุ์  จันทนะทรัพย์</t>
  </si>
  <si>
    <t>นางสาวเบญจพร  เสาร์สิงห์</t>
  </si>
  <si>
    <r>
      <t xml:space="preserve">          อีเมล์ :</t>
    </r>
    <r>
      <rPr>
        <sz val="15"/>
        <rFont val="Angsana New"/>
        <family val="1"/>
      </rPr>
      <t xml:space="preserve"> nutchnaruk@hotmail.com, it@pnru.ac.th</t>
    </r>
  </si>
  <si>
    <t xml:space="preserve">     นายธีระยุทธ์   แสงบุตร</t>
  </si>
  <si>
    <t xml:space="preserve">     นางสาวพรพรรณ   อยู่หอม</t>
  </si>
  <si>
    <t xml:space="preserve">     นางสายชล   พูลพงษ์</t>
  </si>
  <si>
    <t xml:space="preserve">     นางสาวเบญจพร  เสาร์สิงห์</t>
  </si>
  <si>
    <t xml:space="preserve">     นางจีรารัตน์  ชาญพ่วง</t>
  </si>
  <si>
    <t xml:space="preserve">     นางสาวกุลธิดา  บุตรคำโชติ</t>
  </si>
  <si>
    <t xml:space="preserve">     นางสาวศิรวรรณ  มากเจริญ</t>
  </si>
  <si>
    <t xml:space="preserve">     นางสาวมธุรส  ขอเพิ่มกลาง</t>
  </si>
  <si>
    <t xml:space="preserve">     นางสาวสุปาณี  ไชยหาญ</t>
  </si>
  <si>
    <t xml:space="preserve">     นางสาวจีระนัน  ม่วงขวัญ</t>
  </si>
  <si>
    <t xml:space="preserve">     หัวหน้างานบัญชี</t>
  </si>
  <si>
    <r>
      <t>ผู้จัดส่งข้อมูล :</t>
    </r>
    <r>
      <rPr>
        <sz val="15"/>
        <rFont val="Angsana New"/>
        <family val="1"/>
      </rPr>
      <t xml:space="preserve"> </t>
    </r>
  </si>
  <si>
    <t>ผู้ดูแลระบบเทคโนโลยีสารสนเทศ :</t>
  </si>
  <si>
    <t xml:space="preserve">           0-2521-0668</t>
  </si>
  <si>
    <t>10. เทคโนโลยีอุตสาหกรรม วิชาเอกเทคโนโลยีอาคาร 4 ปี</t>
  </si>
  <si>
    <t>11. เทคโนโลยีอุตสาหกรรม วิชาเอกเทคโนโลยีการจัดการอุตฯ 2 ปีหลัง</t>
  </si>
  <si>
    <t>12. เทคโนโลยีอุตสาหกรรม วิชาเอกเทคโนโลยีคอมพิวเตอร์อุตฯ 2 ปีหลัง</t>
  </si>
  <si>
    <t>13. เทคโนโลยีอุตสาหกรรม วิชาเอกเทคโนโลยีเครื่องกล 2 ปีหลัง</t>
  </si>
  <si>
    <t>14. เทคโนโลยีอุตสาหกรรม วิชาเอกเทคโนโลยีอิเล็กทรอนิกส์ 2 ปีหลัง</t>
  </si>
  <si>
    <t>15. เทคโนโลยีอุตสาหกรรม วิชาเอกเทคโนโลยีออกแบบผลิตภัณฑ์ 2 ปีหลัง</t>
  </si>
  <si>
    <t>16. เทคโนโลยีอุตสาหกรรม วิชาเอกเทคโนโลยีไฟฟ้าอุตสาหกรรม 2 ปีหลัง</t>
  </si>
  <si>
    <t>17. เทคโนโลยีอุตสาหกรรม วิชาเอกเทคโนโลยีการผลิต 2 ปีหลัง</t>
  </si>
  <si>
    <t>11. อุตสาหกรรมท่องเที่ยว วิชาเอกการท่องเที่ยวและการโรงแรม  4  ปี</t>
  </si>
  <si>
    <t>12. การบริหารธุรกิจ วิชาเอกการจัดการทั่วไป  2 ปีหลัง</t>
  </si>
  <si>
    <t>13. การบริหารธุรกิจ วิชาเอกการตลาด  2 ปีหลัง</t>
  </si>
  <si>
    <t>14. การบริหารธุรกิจ วิชาเอกการบริหารทรัพยากรมนุษย์  2 ปีหลัง</t>
  </si>
  <si>
    <t>15. การบริหารธุรกิจ  วิชาเอกการบัญชี  2 ปีหลัง</t>
  </si>
  <si>
    <t>16. การบริหารธุรกิจ วิชาเอกคอมพิวเตอร์ธุรกิจ  2 ปีหลัง</t>
  </si>
  <si>
    <t xml:space="preserve">  พระพุทธศาสนา</t>
  </si>
  <si>
    <t xml:space="preserve">  จิตวิทยาอุตสาหกรรมและองค์การ</t>
  </si>
  <si>
    <t>สาขาวิชาการบริหารการศึกษา</t>
  </si>
  <si>
    <t>ประกาศนียบัตรบัณฑิตวิชาชีพครู</t>
  </si>
  <si>
    <t xml:space="preserve">การศึกษาทั่วไป </t>
  </si>
  <si>
    <t xml:space="preserve">ศึกษาศาสตร์ </t>
  </si>
  <si>
    <t xml:space="preserve">มนุษยศาสตร์ และศิลปศาสตร์ </t>
  </si>
  <si>
    <t xml:space="preserve">เกษตรศาสตร์ </t>
  </si>
  <si>
    <t xml:space="preserve">การบริการ </t>
  </si>
  <si>
    <r>
      <t>สังคมศาสตร์ ธุรกิจ และนิติศาสตร์</t>
    </r>
    <r>
      <rPr>
        <b/>
        <sz val="18"/>
        <color indexed="10"/>
        <rFont val="Angsana New"/>
        <family val="1"/>
      </rPr>
      <t xml:space="preserve"> </t>
    </r>
  </si>
  <si>
    <r>
      <t>วิทยาศาสตร์ คณิตศาสตร์ และคอมพิวเตอร์</t>
    </r>
    <r>
      <rPr>
        <b/>
        <sz val="18"/>
        <color indexed="10"/>
        <rFont val="Angsana New"/>
        <family val="1"/>
      </rPr>
      <t xml:space="preserve"> </t>
    </r>
  </si>
  <si>
    <r>
      <t>วิศวกรรมศาสตร์</t>
    </r>
    <r>
      <rPr>
        <b/>
        <sz val="18"/>
        <color indexed="10"/>
        <rFont val="Angsana New"/>
        <family val="1"/>
      </rPr>
      <t xml:space="preserve"> </t>
    </r>
  </si>
  <si>
    <t xml:space="preserve">     นางสาวเพชรรัตน์  มะหะหมัด</t>
  </si>
  <si>
    <t>รายงานจำนวนนิสิต/นักศึกษาทั้งหมด ปีการศึกษา 2555 จำแนกตามคณะ กลุ่มสาขาวิชาและเพศ</t>
  </si>
  <si>
    <t xml:space="preserve">รายงานจำนวนนิสิต/นักศึกษาทั้งหมด ปีการศึกษา 2555 จำแนกตามคณะ กลุ่มสาขาวิชาและเพศ  </t>
  </si>
  <si>
    <t>รายงานจำนวนนิสิต/นักศึกษาทั้งหมด ปีการศึกษา 2555 จำแนกตามกลุ่มสาขาวิชา ระดับการศึกษา และเพศ</t>
  </si>
  <si>
    <t>รายงานบุคลากรทั้งหมดจำแนกตามคณะ/หน่วยงานที่สังกัด ประเภทบุคลากรและสายงาน  ปีการศึกษา 2555</t>
  </si>
  <si>
    <t>รายงานบุคลากรสายวิชาการ (มีหน้าที่สอน) จำแนกตามตำแหน่งทางวิชาการ และระดับการศึกษา ปีการศึกษา 2555</t>
  </si>
  <si>
    <t>รายงานจำนวนอาจารย์ จำแนกตามสภาพการทางวิชาการและสภาพการทำงาน ปีการศึกษา 2555</t>
  </si>
  <si>
    <t>จำนวนบุคลากรจำแนกตามสายงานและสภาพการทำงาน ปีการศึกษา 2555</t>
  </si>
  <si>
    <r>
      <t xml:space="preserve"> </t>
    </r>
    <r>
      <rPr>
        <sz val="18"/>
        <rFont val="Angsana New"/>
        <family val="1"/>
      </rPr>
      <t>ระดับความสำเร็จของการพัฒนาระบบฐานข้อมูลอุดมศึกษาด้านนักศึกษา บุคลากร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</si>
</sst>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.0_-;\-* #,##0.0_-;_-* &quot;-&quot;??_-;_-@_-"/>
    <numFmt numFmtId="197" formatCode="_-* #,##0_-;\-* #,##0_-;_-* &quot;-&quot;??_-;_-@_-"/>
    <numFmt numFmtId="198" formatCode="[&lt;=9999999][$-D000000]###\-####;[$-D000000]\(0#\)\ ###\-####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dddd\,\ mmmm\ dd\,\ yyyy"/>
    <numFmt numFmtId="207" formatCode="0.0"/>
    <numFmt numFmtId="208" formatCode="t&quot;$&quot;#,##0_);\(t&quot;$&quot;#,##0\)"/>
    <numFmt numFmtId="209" formatCode="t&quot;$&quot;#,##0_);[Red]\(t&quot;$&quot;#,##0\)"/>
    <numFmt numFmtId="210" formatCode="t&quot;$&quot;#,##0.00_);\(t&quot;$&quot;#,##0.00\)"/>
    <numFmt numFmtId="211" formatCode="t&quot;$&quot;#,##0.00_);[Red]\(t&quot;$&quot;#,##0.00\)"/>
    <numFmt numFmtId="212" formatCode="\t&quot;฿&quot;#,##0_);\(\t&quot;฿&quot;#,##0\)"/>
    <numFmt numFmtId="213" formatCode="\t&quot;฿&quot;#,##0_);[Red]\(\t&quot;฿&quot;#,##0\)"/>
    <numFmt numFmtId="214" formatCode="\t&quot;฿&quot;#,##0.00_);\(\t&quot;฿&quot;#,##0.00\)"/>
    <numFmt numFmtId="215" formatCode="\t&quot;฿&quot;#,##0.00_);[Red]\(\t&quot;฿&quot;#,##0.00\)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(0\)"/>
    <numFmt numFmtId="221" formatCode="\ @"/>
  </numFmts>
  <fonts count="47">
    <font>
      <sz val="10"/>
      <name val="Arial"/>
      <family val="0"/>
    </font>
    <font>
      <sz val="8"/>
      <name val="Arial"/>
      <family val="2"/>
    </font>
    <font>
      <sz val="14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indexed="10"/>
      <name val="TH Niramit AS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17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3"/>
      <name val="Angsana New"/>
      <family val="1"/>
    </font>
    <font>
      <sz val="15"/>
      <name val="Angsana New"/>
      <family val="1"/>
    </font>
    <font>
      <sz val="18"/>
      <name val="Angsana New"/>
      <family val="1"/>
    </font>
    <font>
      <b/>
      <sz val="22"/>
      <color indexed="9"/>
      <name val="Angsana New"/>
      <family val="1"/>
    </font>
    <font>
      <sz val="10"/>
      <color indexed="8"/>
      <name val="Tahoma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10"/>
      <name val="Angsana New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2" applyNumberFormat="0" applyAlignment="0" applyProtection="0"/>
    <xf numFmtId="0" fontId="16" fillId="0" borderId="6" applyNumberFormat="0" applyFill="0" applyAlignment="0" applyProtection="0"/>
    <xf numFmtId="0" fontId="11" fillId="4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15" fillId="7" borderId="1" applyNumberFormat="0" applyAlignment="0" applyProtection="0"/>
    <xf numFmtId="0" fontId="17" fillId="22" borderId="0" applyNumberFormat="0" applyBorder="0" applyAlignment="0" applyProtection="0"/>
    <xf numFmtId="0" fontId="20" fillId="0" borderId="9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8" applyNumberFormat="0" applyAlignment="0" applyProtection="0"/>
    <xf numFmtId="0" fontId="0" fillId="23" borderId="7" applyNumberFormat="0" applyFon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8" fillId="24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9" fillId="24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 quotePrefix="1">
      <alignment horizontal="center"/>
    </xf>
    <xf numFmtId="0" fontId="28" fillId="25" borderId="10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25" borderId="10" xfId="0" applyFont="1" applyFill="1" applyBorder="1" applyAlignment="1">
      <alignment/>
    </xf>
    <xf numFmtId="0" fontId="29" fillId="25" borderId="10" xfId="0" applyFont="1" applyFill="1" applyBorder="1" applyAlignment="1" quotePrefix="1">
      <alignment horizontal="center"/>
    </xf>
    <xf numFmtId="0" fontId="28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 quotePrefix="1">
      <alignment horizontal="center"/>
    </xf>
    <xf numFmtId="0" fontId="26" fillId="0" borderId="0" xfId="0" applyFont="1" applyAlignment="1">
      <alignment horizontal="left"/>
    </xf>
    <xf numFmtId="0" fontId="26" fillId="24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24" borderId="0" xfId="0" applyFont="1" applyFill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13" xfId="0" applyFont="1" applyBorder="1" applyAlignment="1" quotePrefix="1">
      <alignment horizontal="center"/>
    </xf>
    <xf numFmtId="0" fontId="31" fillId="0" borderId="0" xfId="0" applyFont="1" applyAlignment="1">
      <alignment horizontal="left"/>
    </xf>
    <xf numFmtId="0" fontId="28" fillId="25" borderId="15" xfId="0" applyFont="1" applyFill="1" applyBorder="1" applyAlignment="1">
      <alignment horizontal="left"/>
    </xf>
    <xf numFmtId="0" fontId="28" fillId="25" borderId="16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left"/>
    </xf>
    <xf numFmtId="0" fontId="28" fillId="25" borderId="19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9" fillId="0" borderId="21" xfId="0" applyFont="1" applyBorder="1" applyAlignment="1">
      <alignment horizontal="left"/>
    </xf>
    <xf numFmtId="0" fontId="29" fillId="0" borderId="22" xfId="0" applyFont="1" applyBorder="1" applyAlignment="1" quotePrefix="1">
      <alignment horizontal="center"/>
    </xf>
    <xf numFmtId="0" fontId="29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25" borderId="24" xfId="0" applyFont="1" applyFill="1" applyBorder="1" applyAlignment="1">
      <alignment horizontal="left"/>
    </xf>
    <xf numFmtId="0" fontId="28" fillId="25" borderId="25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9" fillId="0" borderId="27" xfId="0" applyFont="1" applyBorder="1" applyAlignment="1">
      <alignment horizontal="left"/>
    </xf>
    <xf numFmtId="0" fontId="29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7" fillId="24" borderId="12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center"/>
    </xf>
    <xf numFmtId="0" fontId="27" fillId="24" borderId="13" xfId="0" applyFont="1" applyFill="1" applyBorder="1" applyAlignment="1" quotePrefix="1">
      <alignment horizontal="center"/>
    </xf>
    <xf numFmtId="0" fontId="29" fillId="24" borderId="12" xfId="0" applyFont="1" applyFill="1" applyBorder="1" applyAlignment="1">
      <alignment horizontal="left"/>
    </xf>
    <xf numFmtId="0" fontId="29" fillId="24" borderId="13" xfId="0" applyFont="1" applyFill="1" applyBorder="1" applyAlignment="1">
      <alignment horizontal="center"/>
    </xf>
    <xf numFmtId="0" fontId="29" fillId="24" borderId="13" xfId="0" applyFont="1" applyFill="1" applyBorder="1" applyAlignment="1" quotePrefix="1">
      <alignment horizontal="center"/>
    </xf>
    <xf numFmtId="0" fontId="29" fillId="24" borderId="14" xfId="0" applyFont="1" applyFill="1" applyBorder="1" applyAlignment="1">
      <alignment horizontal="center"/>
    </xf>
    <xf numFmtId="0" fontId="29" fillId="25" borderId="19" xfId="0" applyFont="1" applyFill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7" fillId="24" borderId="21" xfId="0" applyFont="1" applyFill="1" applyBorder="1" applyAlignment="1">
      <alignment horizontal="left"/>
    </xf>
    <xf numFmtId="0" fontId="27" fillId="24" borderId="22" xfId="0" applyFont="1" applyFill="1" applyBorder="1" applyAlignment="1">
      <alignment horizontal="center"/>
    </xf>
    <xf numFmtId="0" fontId="27" fillId="24" borderId="22" xfId="0" applyFont="1" applyFill="1" applyBorder="1" applyAlignment="1" quotePrefix="1">
      <alignment horizontal="center"/>
    </xf>
    <xf numFmtId="0" fontId="26" fillId="24" borderId="23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left"/>
    </xf>
    <xf numFmtId="0" fontId="26" fillId="25" borderId="16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24" xfId="0" applyFont="1" applyFill="1" applyBorder="1" applyAlignment="1">
      <alignment horizontal="left"/>
    </xf>
    <xf numFmtId="0" fontId="26" fillId="25" borderId="25" xfId="0" applyFont="1" applyFill="1" applyBorder="1" applyAlignment="1">
      <alignment horizontal="center"/>
    </xf>
    <xf numFmtId="0" fontId="26" fillId="25" borderId="25" xfId="0" applyFont="1" applyFill="1" applyBorder="1" applyAlignment="1" quotePrefix="1">
      <alignment horizontal="center"/>
    </xf>
    <xf numFmtId="0" fontId="26" fillId="25" borderId="26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9" fillId="0" borderId="10" xfId="0" applyFont="1" applyBorder="1" applyAlignment="1">
      <alignment vertical="top" wrapText="1"/>
    </xf>
    <xf numFmtId="0" fontId="33" fillId="0" borderId="10" xfId="0" applyNumberFormat="1" applyFont="1" applyFill="1" applyBorder="1" applyAlignment="1" applyProtection="1">
      <alignment horizontal="center"/>
      <protection/>
    </xf>
    <xf numFmtId="0" fontId="29" fillId="0" borderId="30" xfId="0" applyFont="1" applyBorder="1" applyAlignment="1">
      <alignment vertical="top" wrapText="1"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28" fillId="25" borderId="31" xfId="0" applyFont="1" applyFill="1" applyBorder="1" applyAlignment="1">
      <alignment horizontal="center" vertical="center"/>
    </xf>
    <xf numFmtId="0" fontId="28" fillId="25" borderId="31" xfId="0" applyNumberFormat="1" applyFont="1" applyFill="1" applyBorder="1" applyAlignment="1" applyProtection="1">
      <alignment horizontal="center" vertical="center"/>
      <protection/>
    </xf>
    <xf numFmtId="0" fontId="28" fillId="25" borderId="32" xfId="0" applyNumberFormat="1" applyFont="1" applyFill="1" applyBorder="1" applyAlignment="1" applyProtection="1">
      <alignment horizontal="center" vertical="center"/>
      <protection/>
    </xf>
    <xf numFmtId="0" fontId="28" fillId="25" borderId="33" xfId="0" applyFont="1" applyFill="1" applyBorder="1" applyAlignment="1">
      <alignment horizontal="center" vertical="center"/>
    </xf>
    <xf numFmtId="0" fontId="28" fillId="25" borderId="34" xfId="0" applyNumberFormat="1" applyFont="1" applyFill="1" applyBorder="1" applyAlignment="1" applyProtection="1">
      <alignment horizontal="center" vertical="center"/>
      <protection/>
    </xf>
    <xf numFmtId="1" fontId="28" fillId="25" borderId="35" xfId="0" applyNumberFormat="1" applyFont="1" applyFill="1" applyBorder="1" applyAlignment="1">
      <alignment horizontal="center" vertical="center"/>
    </xf>
    <xf numFmtId="1" fontId="28" fillId="25" borderId="31" xfId="0" applyNumberFormat="1" applyFont="1" applyFill="1" applyBorder="1" applyAlignment="1">
      <alignment horizontal="center" vertical="center"/>
    </xf>
    <xf numFmtId="1" fontId="28" fillId="25" borderId="32" xfId="0" applyNumberFormat="1" applyFont="1" applyFill="1" applyBorder="1" applyAlignment="1">
      <alignment horizontal="center" vertical="center"/>
    </xf>
    <xf numFmtId="1" fontId="28" fillId="25" borderId="33" xfId="0" applyNumberFormat="1" applyFont="1" applyFill="1" applyBorder="1" applyAlignment="1">
      <alignment horizontal="center" vertical="center"/>
    </xf>
    <xf numFmtId="1" fontId="28" fillId="25" borderId="36" xfId="0" applyNumberFormat="1" applyFont="1" applyFill="1" applyBorder="1" applyAlignment="1">
      <alignment horizontal="center" vertical="center"/>
    </xf>
    <xf numFmtId="3" fontId="28" fillId="25" borderId="33" xfId="0" applyNumberFormat="1" applyFont="1" applyFill="1" applyBorder="1" applyAlignment="1">
      <alignment horizontal="center" vertical="center"/>
    </xf>
    <xf numFmtId="3" fontId="28" fillId="25" borderId="35" xfId="0" applyNumberFormat="1" applyFont="1" applyFill="1" applyBorder="1" applyAlignment="1">
      <alignment horizontal="center" vertical="center"/>
    </xf>
    <xf numFmtId="3" fontId="28" fillId="25" borderId="36" xfId="0" applyNumberFormat="1" applyFont="1" applyFill="1" applyBorder="1" applyAlignment="1">
      <alignment horizontal="center" vertical="center"/>
    </xf>
    <xf numFmtId="0" fontId="26" fillId="24" borderId="0" xfId="91" applyFont="1" applyFill="1">
      <alignment/>
      <protection/>
    </xf>
    <xf numFmtId="197" fontId="27" fillId="24" borderId="0" xfId="60" applyNumberFormat="1" applyFont="1" applyFill="1" applyAlignment="1">
      <alignment/>
    </xf>
    <xf numFmtId="0" fontId="28" fillId="24" borderId="37" xfId="0" applyFont="1" applyFill="1" applyBorder="1" applyAlignment="1">
      <alignment/>
    </xf>
    <xf numFmtId="197" fontId="28" fillId="24" borderId="38" xfId="60" applyNumberFormat="1" applyFont="1" applyFill="1" applyBorder="1" applyAlignment="1">
      <alignment/>
    </xf>
    <xf numFmtId="197" fontId="28" fillId="24" borderId="28" xfId="60" applyNumberFormat="1" applyFont="1" applyFill="1" applyBorder="1" applyAlignment="1">
      <alignment/>
    </xf>
    <xf numFmtId="197" fontId="28" fillId="24" borderId="39" xfId="60" applyNumberFormat="1" applyFont="1" applyFill="1" applyBorder="1" applyAlignment="1">
      <alignment/>
    </xf>
    <xf numFmtId="0" fontId="29" fillId="24" borderId="40" xfId="0" applyFont="1" applyFill="1" applyBorder="1" applyAlignment="1">
      <alignment/>
    </xf>
    <xf numFmtId="197" fontId="29" fillId="24" borderId="41" xfId="60" applyNumberFormat="1" applyFont="1" applyFill="1" applyBorder="1" applyAlignment="1">
      <alignment/>
    </xf>
    <xf numFmtId="197" fontId="29" fillId="24" borderId="13" xfId="60" applyNumberFormat="1" applyFont="1" applyFill="1" applyBorder="1" applyAlignment="1">
      <alignment/>
    </xf>
    <xf numFmtId="197" fontId="29" fillId="24" borderId="42" xfId="60" applyNumberFormat="1" applyFont="1" applyFill="1" applyBorder="1" applyAlignment="1">
      <alignment/>
    </xf>
    <xf numFmtId="197" fontId="28" fillId="24" borderId="43" xfId="60" applyNumberFormat="1" applyFont="1" applyFill="1" applyBorder="1" applyAlignment="1">
      <alignment/>
    </xf>
    <xf numFmtId="0" fontId="26" fillId="24" borderId="44" xfId="0" applyFont="1" applyFill="1" applyBorder="1" applyAlignment="1">
      <alignment/>
    </xf>
    <xf numFmtId="0" fontId="28" fillId="25" borderId="45" xfId="0" applyFont="1" applyFill="1" applyBorder="1" applyAlignment="1">
      <alignment horizontal="center" vertical="top"/>
    </xf>
    <xf numFmtId="0" fontId="28" fillId="25" borderId="46" xfId="0" applyFont="1" applyFill="1" applyBorder="1" applyAlignment="1">
      <alignment vertical="top"/>
    </xf>
    <xf numFmtId="197" fontId="28" fillId="25" borderId="47" xfId="60" applyNumberFormat="1" applyFont="1" applyFill="1" applyBorder="1" applyAlignment="1">
      <alignment/>
    </xf>
    <xf numFmtId="197" fontId="28" fillId="25" borderId="48" xfId="60" applyNumberFormat="1" applyFont="1" applyFill="1" applyBorder="1" applyAlignment="1">
      <alignment/>
    </xf>
    <xf numFmtId="197" fontId="28" fillId="25" borderId="49" xfId="60" applyNumberFormat="1" applyFont="1" applyFill="1" applyBorder="1" applyAlignment="1">
      <alignment/>
    </xf>
    <xf numFmtId="0" fontId="28" fillId="25" borderId="50" xfId="0" applyFont="1" applyFill="1" applyBorder="1" applyAlignment="1">
      <alignment horizontal="right"/>
    </xf>
    <xf numFmtId="197" fontId="28" fillId="25" borderId="51" xfId="60" applyNumberFormat="1" applyFont="1" applyFill="1" applyBorder="1" applyAlignment="1">
      <alignment/>
    </xf>
    <xf numFmtId="0" fontId="31" fillId="0" borderId="44" xfId="0" applyFont="1" applyBorder="1" applyAlignment="1">
      <alignment/>
    </xf>
    <xf numFmtId="0" fontId="31" fillId="26" borderId="52" xfId="0" applyFont="1" applyFill="1" applyBorder="1" applyAlignment="1">
      <alignment/>
    </xf>
    <xf numFmtId="0" fontId="31" fillId="26" borderId="53" xfId="0" applyFont="1" applyFill="1" applyBorder="1" applyAlignment="1">
      <alignment/>
    </xf>
    <xf numFmtId="0" fontId="31" fillId="22" borderId="52" xfId="0" applyFont="1" applyFill="1" applyBorder="1" applyAlignment="1">
      <alignment/>
    </xf>
    <xf numFmtId="0" fontId="36" fillId="22" borderId="44" xfId="0" applyFont="1" applyFill="1" applyBorder="1" applyAlignment="1">
      <alignment/>
    </xf>
    <xf numFmtId="0" fontId="31" fillId="22" borderId="0" xfId="0" applyFont="1" applyFill="1" applyBorder="1" applyAlignment="1">
      <alignment/>
    </xf>
    <xf numFmtId="0" fontId="36" fillId="22" borderId="0" xfId="0" applyFont="1" applyFill="1" applyBorder="1" applyAlignment="1">
      <alignment/>
    </xf>
    <xf numFmtId="0" fontId="36" fillId="22" borderId="54" xfId="0" applyFont="1" applyFill="1" applyBorder="1" applyAlignment="1">
      <alignment/>
    </xf>
    <xf numFmtId="0" fontId="31" fillId="25" borderId="52" xfId="0" applyFont="1" applyFill="1" applyBorder="1" applyAlignment="1">
      <alignment/>
    </xf>
    <xf numFmtId="0" fontId="31" fillId="25" borderId="44" xfId="0" applyFont="1" applyFill="1" applyBorder="1" applyAlignment="1">
      <alignment/>
    </xf>
    <xf numFmtId="0" fontId="31" fillId="0" borderId="0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55" xfId="0" applyFont="1" applyBorder="1" applyAlignment="1">
      <alignment/>
    </xf>
    <xf numFmtId="0" fontId="36" fillId="26" borderId="56" xfId="0" applyFont="1" applyFill="1" applyBorder="1" applyAlignment="1">
      <alignment horizontal="center"/>
    </xf>
    <xf numFmtId="0" fontId="36" fillId="26" borderId="56" xfId="0" applyFont="1" applyFill="1" applyBorder="1" applyAlignment="1">
      <alignment/>
    </xf>
    <xf numFmtId="0" fontId="36" fillId="26" borderId="57" xfId="0" applyFont="1" applyFill="1" applyBorder="1" applyAlignment="1">
      <alignment/>
    </xf>
    <xf numFmtId="0" fontId="36" fillId="26" borderId="53" xfId="0" applyFont="1" applyFill="1" applyBorder="1" applyAlignment="1">
      <alignment horizontal="center"/>
    </xf>
    <xf numFmtId="0" fontId="36" fillId="26" borderId="53" xfId="0" applyFont="1" applyFill="1" applyBorder="1" applyAlignment="1">
      <alignment/>
    </xf>
    <xf numFmtId="0" fontId="36" fillId="26" borderId="58" xfId="0" applyFont="1" applyFill="1" applyBorder="1" applyAlignment="1">
      <alignment/>
    </xf>
    <xf numFmtId="0" fontId="36" fillId="22" borderId="56" xfId="0" applyFont="1" applyFill="1" applyBorder="1" applyAlignment="1">
      <alignment horizontal="center"/>
    </xf>
    <xf numFmtId="0" fontId="36" fillId="22" borderId="56" xfId="0" applyFont="1" applyFill="1" applyBorder="1" applyAlignment="1">
      <alignment/>
    </xf>
    <xf numFmtId="0" fontId="36" fillId="22" borderId="57" xfId="0" applyFont="1" applyFill="1" applyBorder="1" applyAlignment="1">
      <alignment/>
    </xf>
    <xf numFmtId="0" fontId="36" fillId="22" borderId="0" xfId="0" applyFont="1" applyFill="1" applyBorder="1" applyAlignment="1">
      <alignment horizontal="center"/>
    </xf>
    <xf numFmtId="0" fontId="36" fillId="22" borderId="55" xfId="0" applyFont="1" applyFill="1" applyBorder="1" applyAlignment="1">
      <alignment/>
    </xf>
    <xf numFmtId="0" fontId="36" fillId="22" borderId="0" xfId="0" applyFont="1" applyFill="1" applyBorder="1" applyAlignment="1">
      <alignment horizontal="left"/>
    </xf>
    <xf numFmtId="0" fontId="36" fillId="22" borderId="53" xfId="0" applyFont="1" applyFill="1" applyBorder="1" applyAlignment="1">
      <alignment horizontal="center"/>
    </xf>
    <xf numFmtId="0" fontId="36" fillId="22" borderId="53" xfId="0" applyFont="1" applyFill="1" applyBorder="1" applyAlignment="1">
      <alignment/>
    </xf>
    <xf numFmtId="0" fontId="36" fillId="22" borderId="58" xfId="0" applyFont="1" applyFill="1" applyBorder="1" applyAlignment="1">
      <alignment/>
    </xf>
    <xf numFmtId="0" fontId="36" fillId="25" borderId="56" xfId="0" applyFont="1" applyFill="1" applyBorder="1" applyAlignment="1">
      <alignment horizontal="center"/>
    </xf>
    <xf numFmtId="0" fontId="36" fillId="25" borderId="56" xfId="0" applyFont="1" applyFill="1" applyBorder="1" applyAlignment="1">
      <alignment/>
    </xf>
    <xf numFmtId="0" fontId="36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1" fillId="25" borderId="57" xfId="0" applyFont="1" applyFill="1" applyBorder="1" applyAlignment="1">
      <alignment horizontal="right"/>
    </xf>
    <xf numFmtId="0" fontId="31" fillId="25" borderId="55" xfId="0" applyFont="1" applyFill="1" applyBorder="1" applyAlignment="1">
      <alignment horizontal="right"/>
    </xf>
    <xf numFmtId="0" fontId="36" fillId="4" borderId="56" xfId="0" applyFont="1" applyFill="1" applyBorder="1" applyAlignment="1">
      <alignment horizontal="center"/>
    </xf>
    <xf numFmtId="0" fontId="36" fillId="4" borderId="56" xfId="0" applyFont="1" applyFill="1" applyBorder="1" applyAlignment="1">
      <alignment/>
    </xf>
    <xf numFmtId="0" fontId="36" fillId="4" borderId="53" xfId="0" applyFont="1" applyFill="1" applyBorder="1" applyAlignment="1">
      <alignment horizontal="center"/>
    </xf>
    <xf numFmtId="0" fontId="36" fillId="4" borderId="53" xfId="0" applyFont="1" applyFill="1" applyBorder="1" applyAlignment="1">
      <alignment/>
    </xf>
    <xf numFmtId="0" fontId="31" fillId="26" borderId="54" xfId="0" applyFont="1" applyFill="1" applyBorder="1" applyAlignment="1">
      <alignment/>
    </xf>
    <xf numFmtId="0" fontId="36" fillId="25" borderId="59" xfId="0" applyFont="1" applyFill="1" applyBorder="1" applyAlignment="1">
      <alignment/>
    </xf>
    <xf numFmtId="0" fontId="36" fillId="25" borderId="60" xfId="0" applyFont="1" applyFill="1" applyBorder="1" applyAlignment="1">
      <alignment horizontal="center"/>
    </xf>
    <xf numFmtId="0" fontId="36" fillId="25" borderId="60" xfId="0" applyFont="1" applyFill="1" applyBorder="1" applyAlignment="1">
      <alignment/>
    </xf>
    <xf numFmtId="0" fontId="31" fillId="25" borderId="61" xfId="0" applyFont="1" applyFill="1" applyBorder="1" applyAlignment="1">
      <alignment horizontal="right"/>
    </xf>
    <xf numFmtId="0" fontId="36" fillId="25" borderId="0" xfId="0" applyFont="1" applyFill="1" applyBorder="1" applyAlignment="1">
      <alignment horizontal="left"/>
    </xf>
    <xf numFmtId="0" fontId="36" fillId="25" borderId="0" xfId="0" applyFont="1" applyFill="1" applyAlignment="1">
      <alignment/>
    </xf>
    <xf numFmtId="0" fontId="31" fillId="4" borderId="62" xfId="0" applyFont="1" applyFill="1" applyBorder="1" applyAlignment="1">
      <alignment/>
    </xf>
    <xf numFmtId="0" fontId="36" fillId="4" borderId="63" xfId="0" applyFont="1" applyFill="1" applyBorder="1" applyAlignment="1">
      <alignment/>
    </xf>
    <xf numFmtId="0" fontId="31" fillId="4" borderId="64" xfId="0" applyFont="1" applyFill="1" applyBorder="1" applyAlignment="1">
      <alignment/>
    </xf>
    <xf numFmtId="0" fontId="36" fillId="4" borderId="65" xfId="0" applyFont="1" applyFill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8" fillId="25" borderId="66" xfId="0" applyFont="1" applyFill="1" applyBorder="1" applyAlignment="1">
      <alignment horizontal="center"/>
    </xf>
    <xf numFmtId="0" fontId="28" fillId="25" borderId="67" xfId="0" applyFont="1" applyFill="1" applyBorder="1" applyAlignment="1">
      <alignment horizontal="center"/>
    </xf>
    <xf numFmtId="0" fontId="28" fillId="25" borderId="68" xfId="0" applyFont="1" applyFill="1" applyBorder="1" applyAlignment="1">
      <alignment horizontal="center"/>
    </xf>
    <xf numFmtId="0" fontId="28" fillId="25" borderId="30" xfId="0" applyFont="1" applyFill="1" applyBorder="1" applyAlignment="1">
      <alignment horizontal="center" vertical="center"/>
    </xf>
    <xf numFmtId="0" fontId="28" fillId="25" borderId="69" xfId="0" applyFont="1" applyFill="1" applyBorder="1" applyAlignment="1">
      <alignment horizontal="center" vertical="center"/>
    </xf>
    <xf numFmtId="0" fontId="28" fillId="25" borderId="70" xfId="0" applyFont="1" applyFill="1" applyBorder="1" applyAlignment="1">
      <alignment horizontal="center"/>
    </xf>
    <xf numFmtId="0" fontId="28" fillId="25" borderId="71" xfId="0" applyFont="1" applyFill="1" applyBorder="1" applyAlignment="1">
      <alignment horizontal="center" vertical="center"/>
    </xf>
    <xf numFmtId="0" fontId="28" fillId="25" borderId="72" xfId="0" applyFont="1" applyFill="1" applyBorder="1" applyAlignment="1">
      <alignment horizontal="center" vertical="center"/>
    </xf>
    <xf numFmtId="0" fontId="28" fillId="25" borderId="73" xfId="0" applyFont="1" applyFill="1" applyBorder="1" applyAlignment="1">
      <alignment horizontal="center" vertical="center"/>
    </xf>
    <xf numFmtId="197" fontId="28" fillId="25" borderId="74" xfId="60" applyNumberFormat="1" applyFont="1" applyFill="1" applyBorder="1" applyAlignment="1">
      <alignment horizontal="center"/>
    </xf>
    <xf numFmtId="197" fontId="28" fillId="25" borderId="75" xfId="60" applyNumberFormat="1" applyFont="1" applyFill="1" applyBorder="1" applyAlignment="1">
      <alignment horizontal="center"/>
    </xf>
    <xf numFmtId="197" fontId="28" fillId="25" borderId="76" xfId="60" applyNumberFormat="1" applyFont="1" applyFill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8" fillId="27" borderId="77" xfId="0" applyFont="1" applyFill="1" applyBorder="1" applyAlignment="1">
      <alignment horizontal="center"/>
    </xf>
    <xf numFmtId="0" fontId="38" fillId="27" borderId="78" xfId="0" applyFont="1" applyFill="1" applyBorder="1" applyAlignment="1">
      <alignment horizontal="center"/>
    </xf>
    <xf numFmtId="0" fontId="38" fillId="27" borderId="79" xfId="0" applyFont="1" applyFill="1" applyBorder="1" applyAlignment="1">
      <alignment horizontal="center"/>
    </xf>
    <xf numFmtId="197" fontId="28" fillId="25" borderId="80" xfId="60" applyNumberFormat="1" applyFont="1" applyFill="1" applyBorder="1" applyAlignment="1">
      <alignment/>
    </xf>
    <xf numFmtId="0" fontId="30" fillId="24" borderId="0" xfId="91" applyFont="1" applyFill="1" applyAlignment="1">
      <alignment horizontal="center"/>
      <protection/>
    </xf>
    <xf numFmtId="0" fontId="28" fillId="24" borderId="0" xfId="91" applyFont="1" applyFill="1">
      <alignment/>
      <protection/>
    </xf>
    <xf numFmtId="0" fontId="28" fillId="24" borderId="0" xfId="91" applyFont="1" applyFill="1" applyBorder="1">
      <alignment/>
      <protection/>
    </xf>
    <xf numFmtId="0" fontId="26" fillId="24" borderId="0" xfId="91" applyFont="1" applyFill="1" applyBorder="1">
      <alignment/>
      <protection/>
    </xf>
    <xf numFmtId="0" fontId="28" fillId="25" borderId="77" xfId="0" applyFont="1" applyFill="1" applyBorder="1" applyAlignment="1">
      <alignment horizontal="center" vertical="top"/>
    </xf>
    <xf numFmtId="0" fontId="26" fillId="25" borderId="81" xfId="0" applyFont="1" applyFill="1" applyBorder="1" applyAlignment="1">
      <alignment/>
    </xf>
    <xf numFmtId="0" fontId="26" fillId="25" borderId="78" xfId="0" applyFont="1" applyFill="1" applyBorder="1" applyAlignment="1">
      <alignment horizontal="center"/>
    </xf>
    <xf numFmtId="0" fontId="26" fillId="25" borderId="78" xfId="0" applyFont="1" applyFill="1" applyBorder="1" applyAlignment="1">
      <alignment/>
    </xf>
    <xf numFmtId="0" fontId="26" fillId="25" borderId="81" xfId="0" applyFont="1" applyFill="1" applyBorder="1" applyAlignment="1">
      <alignment horizontal="center"/>
    </xf>
    <xf numFmtId="0" fontId="26" fillId="25" borderId="82" xfId="0" applyFont="1" applyFill="1" applyBorder="1" applyAlignment="1">
      <alignment horizontal="center"/>
    </xf>
    <xf numFmtId="0" fontId="26" fillId="25" borderId="83" xfId="0" applyFont="1" applyFill="1" applyBorder="1" applyAlignment="1">
      <alignment horizontal="center"/>
    </xf>
    <xf numFmtId="0" fontId="28" fillId="25" borderId="84" xfId="0" applyFont="1" applyFill="1" applyBorder="1" applyAlignment="1">
      <alignment vertical="top"/>
    </xf>
    <xf numFmtId="0" fontId="26" fillId="25" borderId="33" xfId="0" applyFont="1" applyFill="1" applyBorder="1" applyAlignment="1">
      <alignment horizontal="center"/>
    </xf>
    <xf numFmtId="0" fontId="26" fillId="25" borderId="31" xfId="0" applyFont="1" applyFill="1" applyBorder="1" applyAlignment="1">
      <alignment horizontal="center"/>
    </xf>
    <xf numFmtId="0" fontId="26" fillId="25" borderId="34" xfId="0" applyFont="1" applyFill="1" applyBorder="1" applyAlignment="1">
      <alignment horizontal="center"/>
    </xf>
    <xf numFmtId="0" fontId="3" fillId="0" borderId="0" xfId="72" applyAlignment="1" applyProtection="1">
      <alignment horizontal="center" vertical="center" wrapText="1"/>
      <protection/>
    </xf>
    <xf numFmtId="0" fontId="26" fillId="24" borderId="0" xfId="0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28" fillId="4" borderId="69" xfId="0" applyFont="1" applyFill="1" applyBorder="1" applyAlignment="1">
      <alignment/>
    </xf>
    <xf numFmtId="0" fontId="28" fillId="4" borderId="0" xfId="0" applyFont="1" applyFill="1" applyAlignment="1">
      <alignment/>
    </xf>
    <xf numFmtId="0" fontId="28" fillId="4" borderId="83" xfId="0" applyFont="1" applyFill="1" applyBorder="1" applyAlignment="1">
      <alignment/>
    </xf>
    <xf numFmtId="0" fontId="29" fillId="4" borderId="65" xfId="0" applyFont="1" applyFill="1" applyBorder="1" applyAlignment="1">
      <alignment horizontal="center"/>
    </xf>
    <xf numFmtId="0" fontId="29" fillId="4" borderId="69" xfId="0" applyFont="1" applyFill="1" applyBorder="1" applyAlignment="1">
      <alignment horizontal="center"/>
    </xf>
    <xf numFmtId="0" fontId="28" fillId="4" borderId="69" xfId="0" applyFont="1" applyFill="1" applyBorder="1" applyAlignment="1">
      <alignment horizontal="center"/>
    </xf>
    <xf numFmtId="0" fontId="28" fillId="4" borderId="64" xfId="0" applyFont="1" applyFill="1" applyBorder="1" applyAlignment="1">
      <alignment horizontal="center"/>
    </xf>
    <xf numFmtId="0" fontId="29" fillId="4" borderId="71" xfId="0" applyFont="1" applyFill="1" applyBorder="1" applyAlignment="1">
      <alignment horizontal="center"/>
    </xf>
    <xf numFmtId="0" fontId="28" fillId="4" borderId="71" xfId="0" applyFont="1" applyFill="1" applyBorder="1" applyAlignment="1">
      <alignment horizontal="center"/>
    </xf>
    <xf numFmtId="0" fontId="28" fillId="4" borderId="85" xfId="0" applyFont="1" applyFill="1" applyBorder="1" applyAlignment="1">
      <alignment horizontal="center"/>
    </xf>
    <xf numFmtId="1" fontId="26" fillId="4" borderId="71" xfId="0" applyNumberFormat="1" applyFont="1" applyFill="1" applyBorder="1" applyAlignment="1">
      <alignment/>
    </xf>
    <xf numFmtId="1" fontId="26" fillId="4" borderId="72" xfId="0" applyNumberFormat="1" applyFont="1" applyFill="1" applyBorder="1" applyAlignment="1">
      <alignment/>
    </xf>
    <xf numFmtId="0" fontId="26" fillId="4" borderId="85" xfId="0" applyFont="1" applyFill="1" applyBorder="1" applyAlignment="1">
      <alignment/>
    </xf>
    <xf numFmtId="0" fontId="41" fillId="0" borderId="0" xfId="0" applyFont="1" applyBorder="1" applyAlignment="1">
      <alignment vertical="center" wrapText="1"/>
    </xf>
    <xf numFmtId="0" fontId="3" fillId="0" borderId="0" xfId="72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1" fontId="33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0" fontId="29" fillId="24" borderId="86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64" xfId="0" applyFont="1" applyFill="1" applyBorder="1" applyAlignment="1">
      <alignment horizontal="center"/>
    </xf>
    <xf numFmtId="1" fontId="26" fillId="24" borderId="86" xfId="0" applyNumberFormat="1" applyFont="1" applyFill="1" applyBorder="1" applyAlignment="1">
      <alignment/>
    </xf>
    <xf numFmtId="1" fontId="26" fillId="24" borderId="10" xfId="0" applyNumberFormat="1" applyFont="1" applyFill="1" applyBorder="1" applyAlignment="1">
      <alignment/>
    </xf>
    <xf numFmtId="1" fontId="26" fillId="24" borderId="87" xfId="0" applyNumberFormat="1" applyFont="1" applyFill="1" applyBorder="1" applyAlignment="1">
      <alignment/>
    </xf>
    <xf numFmtId="3" fontId="33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 wrapText="1"/>
    </xf>
    <xf numFmtId="1" fontId="34" fillId="0" borderId="87" xfId="0" applyNumberFormat="1" applyFont="1" applyBorder="1" applyAlignment="1">
      <alignment horizontal="center" vertical="center"/>
    </xf>
    <xf numFmtId="0" fontId="29" fillId="24" borderId="88" xfId="0" applyFont="1" applyFill="1" applyBorder="1" applyAlignment="1">
      <alignment horizontal="center"/>
    </xf>
    <xf numFmtId="1" fontId="29" fillId="0" borderId="86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1" fontId="28" fillId="0" borderId="87" xfId="0" applyNumberFormat="1" applyFont="1" applyBorder="1" applyAlignment="1">
      <alignment horizontal="center" vertical="center"/>
    </xf>
    <xf numFmtId="1" fontId="29" fillId="0" borderId="88" xfId="0" applyNumberFormat="1" applyFont="1" applyBorder="1" applyAlignment="1">
      <alignment horizontal="center" vertical="center"/>
    </xf>
    <xf numFmtId="0" fontId="28" fillId="24" borderId="87" xfId="0" applyFont="1" applyFill="1" applyBorder="1" applyAlignment="1">
      <alignment horizontal="center"/>
    </xf>
    <xf numFmtId="1" fontId="26" fillId="24" borderId="11" xfId="0" applyNumberFormat="1" applyFont="1" applyFill="1" applyBorder="1" applyAlignment="1">
      <alignment/>
    </xf>
    <xf numFmtId="0" fontId="35" fillId="0" borderId="10" xfId="0" applyFont="1" applyBorder="1" applyAlignment="1">
      <alignment horizontal="left" vertical="center"/>
    </xf>
    <xf numFmtId="1" fontId="33" fillId="0" borderId="30" xfId="0" applyNumberFormat="1" applyFont="1" applyBorder="1" applyAlignment="1">
      <alignment horizontal="center" vertical="center"/>
    </xf>
    <xf numFmtId="3" fontId="33" fillId="0" borderId="30" xfId="0" applyNumberFormat="1" applyFont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1" fontId="34" fillId="0" borderId="30" xfId="0" applyNumberFormat="1" applyFont="1" applyBorder="1" applyAlignment="1">
      <alignment horizontal="center" vertical="center"/>
    </xf>
    <xf numFmtId="1" fontId="34" fillId="0" borderId="62" xfId="0" applyNumberFormat="1" applyFont="1" applyBorder="1" applyAlignment="1">
      <alignment horizontal="center" vertical="center"/>
    </xf>
    <xf numFmtId="3" fontId="29" fillId="0" borderId="88" xfId="0" applyNumberFormat="1" applyFont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right"/>
    </xf>
    <xf numFmtId="0" fontId="28" fillId="25" borderId="31" xfId="0" applyFont="1" applyFill="1" applyBorder="1" applyAlignment="1">
      <alignment horizontal="right"/>
    </xf>
    <xf numFmtId="3" fontId="34" fillId="25" borderId="31" xfId="0" applyNumberFormat="1" applyFont="1" applyFill="1" applyBorder="1" applyAlignment="1">
      <alignment horizontal="center" vertical="center"/>
    </xf>
    <xf numFmtId="0" fontId="28" fillId="25" borderId="35" xfId="0" applyFont="1" applyFill="1" applyBorder="1" applyAlignment="1">
      <alignment horizontal="center"/>
    </xf>
    <xf numFmtId="0" fontId="28" fillId="25" borderId="31" xfId="0" applyFont="1" applyFill="1" applyBorder="1" applyAlignment="1">
      <alignment horizontal="center"/>
    </xf>
    <xf numFmtId="3" fontId="26" fillId="25" borderId="33" xfId="0" applyNumberFormat="1" applyFont="1" applyFill="1" applyBorder="1" applyAlignment="1">
      <alignment/>
    </xf>
    <xf numFmtId="0" fontId="28" fillId="4" borderId="81" xfId="0" applyFont="1" applyFill="1" applyBorder="1" applyAlignment="1">
      <alignment/>
    </xf>
    <xf numFmtId="0" fontId="28" fillId="4" borderId="65" xfId="0" applyFont="1" applyFill="1" applyBorder="1" applyAlignment="1">
      <alignment/>
    </xf>
    <xf numFmtId="0" fontId="28" fillId="4" borderId="54" xfId="0" applyFont="1" applyFill="1" applyBorder="1" applyAlignment="1">
      <alignment/>
    </xf>
    <xf numFmtId="0" fontId="28" fillId="4" borderId="82" xfId="0" applyFont="1" applyFill="1" applyBorder="1" applyAlignment="1">
      <alignment/>
    </xf>
    <xf numFmtId="0" fontId="28" fillId="4" borderId="72" xfId="0" applyFont="1" applyFill="1" applyBorder="1" applyAlignment="1">
      <alignment/>
    </xf>
    <xf numFmtId="0" fontId="28" fillId="4" borderId="85" xfId="0" applyFont="1" applyFill="1" applyBorder="1" applyAlignment="1">
      <alignment/>
    </xf>
    <xf numFmtId="0" fontId="28" fillId="4" borderId="71" xfId="0" applyFont="1" applyFill="1" applyBorder="1" applyAlignment="1">
      <alignment/>
    </xf>
    <xf numFmtId="1" fontId="26" fillId="4" borderId="89" xfId="0" applyNumberFormat="1" applyFont="1" applyFill="1" applyBorder="1" applyAlignment="1">
      <alignment/>
    </xf>
    <xf numFmtId="1" fontId="26" fillId="4" borderId="69" xfId="0" applyNumberFormat="1" applyFont="1" applyFill="1" applyBorder="1" applyAlignment="1">
      <alignment/>
    </xf>
    <xf numFmtId="1" fontId="26" fillId="4" borderId="85" xfId="0" applyNumberFormat="1" applyFont="1" applyFill="1" applyBorder="1" applyAlignment="1">
      <alignment/>
    </xf>
    <xf numFmtId="0" fontId="28" fillId="24" borderId="86" xfId="0" applyFont="1" applyFill="1" applyBorder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43" fillId="24" borderId="0" xfId="0" applyFont="1" applyFill="1" applyAlignment="1">
      <alignment/>
    </xf>
    <xf numFmtId="0" fontId="29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26" fillId="25" borderId="31" xfId="0" applyFont="1" applyFill="1" applyBorder="1" applyAlignment="1">
      <alignment horizontal="right"/>
    </xf>
    <xf numFmtId="3" fontId="44" fillId="25" borderId="31" xfId="0" applyNumberFormat="1" applyFont="1" applyFill="1" applyBorder="1" applyAlignment="1">
      <alignment horizontal="center" vertical="center"/>
    </xf>
    <xf numFmtId="3" fontId="44" fillId="25" borderId="32" xfId="0" applyNumberFormat="1" applyFont="1" applyFill="1" applyBorder="1" applyAlignment="1">
      <alignment horizontal="center" vertical="center"/>
    </xf>
    <xf numFmtId="3" fontId="44" fillId="25" borderId="33" xfId="0" applyNumberFormat="1" applyFont="1" applyFill="1" applyBorder="1" applyAlignment="1">
      <alignment horizontal="right" vertical="center"/>
    </xf>
    <xf numFmtId="1" fontId="26" fillId="24" borderId="0" xfId="0" applyNumberFormat="1" applyFont="1" applyFill="1" applyAlignment="1">
      <alignment/>
    </xf>
    <xf numFmtId="0" fontId="28" fillId="4" borderId="53" xfId="0" applyFont="1" applyFill="1" applyBorder="1" applyAlignment="1">
      <alignment/>
    </xf>
    <xf numFmtId="0" fontId="28" fillId="4" borderId="89" xfId="0" applyFont="1" applyFill="1" applyBorder="1" applyAlignment="1">
      <alignment/>
    </xf>
    <xf numFmtId="1" fontId="26" fillId="4" borderId="90" xfId="0" applyNumberFormat="1" applyFont="1" applyFill="1" applyBorder="1" applyAlignment="1">
      <alignment/>
    </xf>
    <xf numFmtId="1" fontId="26" fillId="24" borderId="89" xfId="0" applyNumberFormat="1" applyFont="1" applyFill="1" applyBorder="1" applyAlignment="1">
      <alignment/>
    </xf>
    <xf numFmtId="3" fontId="26" fillId="24" borderId="11" xfId="0" applyNumberFormat="1" applyFont="1" applyFill="1" applyBorder="1" applyAlignment="1">
      <alignment/>
    </xf>
    <xf numFmtId="1" fontId="29" fillId="0" borderId="30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/>
    </xf>
    <xf numFmtId="0" fontId="29" fillId="24" borderId="91" xfId="0" applyFont="1" applyFill="1" applyBorder="1" applyAlignment="1">
      <alignment horizontal="center"/>
    </xf>
    <xf numFmtId="0" fontId="29" fillId="24" borderId="30" xfId="0" applyFont="1" applyFill="1" applyBorder="1" applyAlignment="1">
      <alignment horizontal="center"/>
    </xf>
    <xf numFmtId="0" fontId="28" fillId="24" borderId="30" xfId="0" applyFont="1" applyFill="1" applyBorder="1" applyAlignment="1">
      <alignment horizontal="center"/>
    </xf>
    <xf numFmtId="0" fontId="28" fillId="25" borderId="33" xfId="0" applyFont="1" applyFill="1" applyBorder="1" applyAlignment="1">
      <alignment horizontal="center"/>
    </xf>
    <xf numFmtId="0" fontId="28" fillId="25" borderId="84" xfId="0" applyFont="1" applyFill="1" applyBorder="1" applyAlignment="1">
      <alignment horizontal="center"/>
    </xf>
    <xf numFmtId="0" fontId="28" fillId="25" borderId="32" xfId="0" applyFont="1" applyFill="1" applyBorder="1" applyAlignment="1">
      <alignment horizontal="center"/>
    </xf>
    <xf numFmtId="0" fontId="28" fillId="4" borderId="90" xfId="0" applyFont="1" applyFill="1" applyBorder="1" applyAlignment="1">
      <alignment horizontal="center"/>
    </xf>
    <xf numFmtId="3" fontId="26" fillId="4" borderId="71" xfId="0" applyNumberFormat="1" applyFont="1" applyFill="1" applyBorder="1" applyAlignment="1">
      <alignment/>
    </xf>
    <xf numFmtId="3" fontId="26" fillId="4" borderId="72" xfId="0" applyNumberFormat="1" applyFont="1" applyFill="1" applyBorder="1" applyAlignment="1">
      <alignment/>
    </xf>
    <xf numFmtId="3" fontId="26" fillId="4" borderId="64" xfId="0" applyNumberFormat="1" applyFont="1" applyFill="1" applyBorder="1" applyAlignment="1">
      <alignment/>
    </xf>
    <xf numFmtId="0" fontId="33" fillId="0" borderId="10" xfId="0" applyFont="1" applyBorder="1" applyAlignment="1">
      <alignment horizontal="left" vertical="center"/>
    </xf>
    <xf numFmtId="1" fontId="29" fillId="0" borderId="92" xfId="0" applyNumberFormat="1" applyFont="1" applyBorder="1" applyAlignment="1">
      <alignment horizontal="center" vertical="center"/>
    </xf>
    <xf numFmtId="1" fontId="28" fillId="0" borderId="93" xfId="0" applyNumberFormat="1" applyFont="1" applyBorder="1" applyAlignment="1">
      <alignment horizontal="center" vertical="center"/>
    </xf>
    <xf numFmtId="3" fontId="26" fillId="24" borderId="86" xfId="0" applyNumberFormat="1" applyFont="1" applyFill="1" applyBorder="1" applyAlignment="1">
      <alignment/>
    </xf>
    <xf numFmtId="3" fontId="26" fillId="24" borderId="10" xfId="0" applyNumberFormat="1" applyFont="1" applyFill="1" applyBorder="1" applyAlignment="1">
      <alignment/>
    </xf>
    <xf numFmtId="1" fontId="28" fillId="0" borderId="94" xfId="0" applyNumberFormat="1" applyFont="1" applyBorder="1" applyAlignment="1">
      <alignment horizontal="center" vertical="center"/>
    </xf>
    <xf numFmtId="1" fontId="28" fillId="0" borderId="88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1" fontId="29" fillId="0" borderId="89" xfId="0" applyNumberFormat="1" applyFont="1" applyBorder="1" applyAlignment="1">
      <alignment horizontal="center" vertical="center"/>
    </xf>
    <xf numFmtId="1" fontId="28" fillId="25" borderId="33" xfId="0" applyNumberFormat="1" applyFont="1" applyFill="1" applyBorder="1" applyAlignment="1">
      <alignment horizontal="center"/>
    </xf>
    <xf numFmtId="1" fontId="28" fillId="25" borderId="31" xfId="0" applyNumberFormat="1" applyFont="1" applyFill="1" applyBorder="1" applyAlignment="1">
      <alignment horizontal="center"/>
    </xf>
    <xf numFmtId="3" fontId="28" fillId="25" borderId="31" xfId="0" applyNumberFormat="1" applyFont="1" applyFill="1" applyBorder="1" applyAlignment="1">
      <alignment horizontal="center"/>
    </xf>
    <xf numFmtId="1" fontId="28" fillId="25" borderId="84" xfId="0" applyNumberFormat="1" applyFont="1" applyFill="1" applyBorder="1" applyAlignment="1">
      <alignment horizontal="center"/>
    </xf>
    <xf numFmtId="1" fontId="28" fillId="25" borderId="35" xfId="0" applyNumberFormat="1" applyFont="1" applyFill="1" applyBorder="1" applyAlignment="1">
      <alignment horizontal="center"/>
    </xf>
    <xf numFmtId="1" fontId="28" fillId="25" borderId="36" xfId="0" applyNumberFormat="1" applyFont="1" applyFill="1" applyBorder="1" applyAlignment="1">
      <alignment horizontal="center"/>
    </xf>
    <xf numFmtId="3" fontId="28" fillId="25" borderId="34" xfId="0" applyNumberFormat="1" applyFont="1" applyFill="1" applyBorder="1" applyAlignment="1">
      <alignment horizontal="center"/>
    </xf>
    <xf numFmtId="0" fontId="29" fillId="24" borderId="92" xfId="0" applyFont="1" applyFill="1" applyBorder="1" applyAlignment="1">
      <alignment horizontal="center"/>
    </xf>
    <xf numFmtId="0" fontId="28" fillId="24" borderId="88" xfId="0" applyFont="1" applyFill="1" applyBorder="1" applyAlignment="1">
      <alignment horizontal="center"/>
    </xf>
    <xf numFmtId="0" fontId="28" fillId="24" borderId="93" xfId="0" applyFont="1" applyFill="1" applyBorder="1" applyAlignment="1">
      <alignment horizontal="center"/>
    </xf>
    <xf numFmtId="3" fontId="34" fillId="25" borderId="34" xfId="0" applyNumberFormat="1" applyFont="1" applyFill="1" applyBorder="1" applyAlignment="1">
      <alignment horizontal="center" vertical="center"/>
    </xf>
    <xf numFmtId="0" fontId="28" fillId="4" borderId="77" xfId="0" applyFont="1" applyFill="1" applyBorder="1" applyAlignment="1">
      <alignment/>
    </xf>
    <xf numFmtId="3" fontId="28" fillId="4" borderId="71" xfId="0" applyNumberFormat="1" applyFont="1" applyFill="1" applyBorder="1" applyAlignment="1">
      <alignment/>
    </xf>
    <xf numFmtId="3" fontId="28" fillId="4" borderId="65" xfId="0" applyNumberFormat="1" applyFont="1" applyFill="1" applyBorder="1" applyAlignment="1">
      <alignment/>
    </xf>
    <xf numFmtId="3" fontId="28" fillId="4" borderId="64" xfId="0" applyNumberFormat="1" applyFont="1" applyFill="1" applyBorder="1" applyAlignment="1">
      <alignment horizontal="center"/>
    </xf>
    <xf numFmtId="3" fontId="26" fillId="4" borderId="89" xfId="0" applyNumberFormat="1" applyFont="1" applyFill="1" applyBorder="1" applyAlignment="1">
      <alignment/>
    </xf>
    <xf numFmtId="3" fontId="26" fillId="4" borderId="69" xfId="0" applyNumberFormat="1" applyFont="1" applyFill="1" applyBorder="1" applyAlignment="1">
      <alignment/>
    </xf>
    <xf numFmtId="3" fontId="26" fillId="4" borderId="90" xfId="0" applyNumberFormat="1" applyFont="1" applyFill="1" applyBorder="1" applyAlignment="1">
      <alignment/>
    </xf>
    <xf numFmtId="0" fontId="29" fillId="0" borderId="86" xfId="0" applyNumberFormat="1" applyFont="1" applyBorder="1" applyAlignment="1">
      <alignment horizontal="center" vertical="center"/>
    </xf>
    <xf numFmtId="0" fontId="29" fillId="0" borderId="92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93" xfId="0" applyNumberFormat="1" applyFont="1" applyBorder="1" applyAlignment="1">
      <alignment horizontal="center" vertical="center"/>
    </xf>
    <xf numFmtId="3" fontId="28" fillId="0" borderId="86" xfId="0" applyNumberFormat="1" applyFont="1" applyBorder="1" applyAlignment="1">
      <alignment horizontal="center" vertical="center"/>
    </xf>
    <xf numFmtId="3" fontId="28" fillId="24" borderId="64" xfId="0" applyNumberFormat="1" applyFont="1" applyFill="1" applyBorder="1" applyAlignment="1">
      <alignment horizontal="center"/>
    </xf>
    <xf numFmtId="3" fontId="26" fillId="24" borderId="87" xfId="0" applyNumberFormat="1" applyFont="1" applyFill="1" applyBorder="1" applyAlignment="1">
      <alignment/>
    </xf>
    <xf numFmtId="0" fontId="28" fillId="25" borderId="95" xfId="0" applyFont="1" applyFill="1" applyBorder="1" applyAlignment="1">
      <alignment horizontal="right"/>
    </xf>
    <xf numFmtId="3" fontId="26" fillId="25" borderId="96" xfId="0" applyNumberFormat="1" applyFont="1" applyFill="1" applyBorder="1" applyAlignment="1">
      <alignment/>
    </xf>
    <xf numFmtId="3" fontId="26" fillId="25" borderId="97" xfId="0" applyNumberFormat="1" applyFont="1" applyFill="1" applyBorder="1" applyAlignment="1">
      <alignment/>
    </xf>
    <xf numFmtId="3" fontId="27" fillId="24" borderId="0" xfId="0" applyNumberFormat="1" applyFont="1" applyFill="1" applyAlignment="1">
      <alignment/>
    </xf>
    <xf numFmtId="3" fontId="26" fillId="24" borderId="0" xfId="0" applyNumberFormat="1" applyFont="1" applyFill="1" applyAlignment="1">
      <alignment/>
    </xf>
    <xf numFmtId="0" fontId="26" fillId="24" borderId="0" xfId="91" applyFont="1" applyFill="1" applyAlignment="1">
      <alignment horizontal="center"/>
      <protection/>
    </xf>
    <xf numFmtId="0" fontId="28" fillId="24" borderId="0" xfId="0" applyFont="1" applyFill="1" applyAlignment="1">
      <alignment/>
    </xf>
    <xf numFmtId="197" fontId="28" fillId="25" borderId="98" xfId="60" applyNumberFormat="1" applyFont="1" applyFill="1" applyBorder="1" applyAlignment="1">
      <alignment horizontal="center"/>
    </xf>
    <xf numFmtId="197" fontId="28" fillId="25" borderId="99" xfId="60" applyNumberFormat="1" applyFont="1" applyFill="1" applyBorder="1" applyAlignment="1">
      <alignment horizontal="center"/>
    </xf>
    <xf numFmtId="197" fontId="28" fillId="25" borderId="100" xfId="60" applyNumberFormat="1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28" fillId="4" borderId="37" xfId="0" applyFont="1" applyFill="1" applyBorder="1" applyAlignment="1">
      <alignment/>
    </xf>
    <xf numFmtId="197" fontId="28" fillId="4" borderId="43" xfId="60" applyNumberFormat="1" applyFont="1" applyFill="1" applyBorder="1" applyAlignment="1">
      <alignment/>
    </xf>
    <xf numFmtId="197" fontId="28" fillId="4" borderId="28" xfId="60" applyNumberFormat="1" applyFont="1" applyFill="1" applyBorder="1" applyAlignment="1">
      <alignment/>
    </xf>
    <xf numFmtId="197" fontId="28" fillId="4" borderId="39" xfId="60" applyNumberFormat="1" applyFont="1" applyFill="1" applyBorder="1" applyAlignment="1">
      <alignment/>
    </xf>
    <xf numFmtId="0" fontId="29" fillId="24" borderId="101" xfId="0" applyFont="1" applyFill="1" applyBorder="1" applyAlignment="1">
      <alignment/>
    </xf>
    <xf numFmtId="197" fontId="29" fillId="24" borderId="102" xfId="60" applyNumberFormat="1" applyFont="1" applyFill="1" applyBorder="1" applyAlignment="1">
      <alignment/>
    </xf>
    <xf numFmtId="197" fontId="29" fillId="24" borderId="103" xfId="60" applyNumberFormat="1" applyFont="1" applyFill="1" applyBorder="1" applyAlignment="1">
      <alignment/>
    </xf>
    <xf numFmtId="0" fontId="29" fillId="0" borderId="40" xfId="0" applyFont="1" applyBorder="1" applyAlignment="1">
      <alignment/>
    </xf>
    <xf numFmtId="197" fontId="29" fillId="24" borderId="104" xfId="60" applyNumberFormat="1" applyFont="1" applyFill="1" applyBorder="1" applyAlignment="1">
      <alignment/>
    </xf>
    <xf numFmtId="197" fontId="28" fillId="25" borderId="50" xfId="60" applyNumberFormat="1" applyFont="1" applyFill="1" applyBorder="1" applyAlignment="1">
      <alignment/>
    </xf>
    <xf numFmtId="0" fontId="28" fillId="25" borderId="50" xfId="0" applyFont="1" applyFill="1" applyBorder="1" applyAlignment="1">
      <alignment horizontal="center"/>
    </xf>
    <xf numFmtId="0" fontId="26" fillId="25" borderId="81" xfId="76" applyFont="1" applyFill="1" applyBorder="1" applyAlignment="1">
      <alignment horizontal="center"/>
      <protection/>
    </xf>
    <xf numFmtId="0" fontId="26" fillId="25" borderId="82" xfId="76" applyFont="1" applyFill="1" applyBorder="1" applyAlignment="1">
      <alignment horizontal="center"/>
      <protection/>
    </xf>
    <xf numFmtId="0" fontId="26" fillId="25" borderId="83" xfId="76" applyFont="1" applyFill="1" applyBorder="1" applyAlignment="1">
      <alignment horizontal="center"/>
      <protection/>
    </xf>
    <xf numFmtId="197" fontId="28" fillId="25" borderId="51" xfId="60" applyNumberFormat="1" applyFont="1" applyFill="1" applyBorder="1" applyAlignment="1">
      <alignment horizontal="center"/>
    </xf>
    <xf numFmtId="197" fontId="28" fillId="25" borderId="48" xfId="60" applyNumberFormat="1" applyFont="1" applyFill="1" applyBorder="1" applyAlignment="1">
      <alignment horizontal="center"/>
    </xf>
    <xf numFmtId="197" fontId="28" fillId="25" borderId="49" xfId="60" applyNumberFormat="1" applyFont="1" applyFill="1" applyBorder="1" applyAlignment="1">
      <alignment horizontal="center"/>
    </xf>
    <xf numFmtId="0" fontId="28" fillId="4" borderId="105" xfId="0" applyFont="1" applyFill="1" applyBorder="1" applyAlignment="1">
      <alignment/>
    </xf>
    <xf numFmtId="0" fontId="29" fillId="0" borderId="106" xfId="0" applyFont="1" applyBorder="1" applyAlignment="1">
      <alignment vertical="center" wrapText="1"/>
    </xf>
    <xf numFmtId="197" fontId="29" fillId="24" borderId="107" xfId="60" applyNumberFormat="1" applyFont="1" applyFill="1" applyBorder="1" applyAlignment="1">
      <alignment/>
    </xf>
    <xf numFmtId="0" fontId="29" fillId="0" borderId="108" xfId="0" applyFont="1" applyBorder="1" applyAlignment="1">
      <alignment vertical="center" wrapText="1"/>
    </xf>
    <xf numFmtId="197" fontId="29" fillId="24" borderId="22" xfId="60" applyNumberFormat="1" applyFont="1" applyFill="1" applyBorder="1" applyAlignment="1">
      <alignment/>
    </xf>
    <xf numFmtId="197" fontId="29" fillId="24" borderId="49" xfId="60" applyNumberFormat="1" applyFont="1" applyFill="1" applyBorder="1" applyAlignment="1">
      <alignment/>
    </xf>
    <xf numFmtId="0" fontId="28" fillId="25" borderId="109" xfId="0" applyFont="1" applyFill="1" applyBorder="1" applyAlignment="1">
      <alignment horizontal="right"/>
    </xf>
    <xf numFmtId="197" fontId="28" fillId="25" borderId="110" xfId="60" applyNumberFormat="1" applyFont="1" applyFill="1" applyBorder="1" applyAlignment="1">
      <alignment/>
    </xf>
    <xf numFmtId="197" fontId="28" fillId="25" borderId="111" xfId="60" applyNumberFormat="1" applyFont="1" applyFill="1" applyBorder="1" applyAlignment="1">
      <alignment/>
    </xf>
    <xf numFmtId="197" fontId="28" fillId="25" borderId="112" xfId="60" applyNumberFormat="1" applyFont="1" applyFill="1" applyBorder="1" applyAlignment="1">
      <alignment/>
    </xf>
    <xf numFmtId="0" fontId="27" fillId="24" borderId="0" xfId="91" applyFont="1" applyFill="1">
      <alignment/>
      <protection/>
    </xf>
    <xf numFmtId="0" fontId="26" fillId="24" borderId="0" xfId="76" applyFont="1" applyFill="1">
      <alignment/>
      <protection/>
    </xf>
    <xf numFmtId="0" fontId="27" fillId="24" borderId="0" xfId="76" applyFont="1" applyFill="1">
      <alignment/>
      <protection/>
    </xf>
    <xf numFmtId="0" fontId="27" fillId="24" borderId="60" xfId="76" applyFont="1" applyFill="1" applyBorder="1">
      <alignment/>
      <protection/>
    </xf>
    <xf numFmtId="0" fontId="26" fillId="25" borderId="77" xfId="76" applyFont="1" applyFill="1" applyBorder="1" applyAlignment="1">
      <alignment horizontal="center"/>
      <protection/>
    </xf>
    <xf numFmtId="0" fontId="26" fillId="25" borderId="113" xfId="76" applyFont="1" applyFill="1" applyBorder="1" applyAlignment="1">
      <alignment horizontal="center" vertical="top"/>
      <protection/>
    </xf>
    <xf numFmtId="0" fontId="26" fillId="25" borderId="59" xfId="76" applyFont="1" applyFill="1" applyBorder="1" applyAlignment="1">
      <alignment horizontal="center"/>
      <protection/>
    </xf>
    <xf numFmtId="0" fontId="26" fillId="25" borderId="91" xfId="76" applyFont="1" applyFill="1" applyBorder="1" applyAlignment="1">
      <alignment horizontal="center"/>
      <protection/>
    </xf>
    <xf numFmtId="0" fontId="26" fillId="25" borderId="30" xfId="76" applyFont="1" applyFill="1" applyBorder="1" applyAlignment="1">
      <alignment horizontal="center"/>
      <protection/>
    </xf>
    <xf numFmtId="0" fontId="26" fillId="25" borderId="34" xfId="76" applyFont="1" applyFill="1" applyBorder="1" applyAlignment="1">
      <alignment horizontal="center"/>
      <protection/>
    </xf>
    <xf numFmtId="0" fontId="26" fillId="25" borderId="33" xfId="76" applyFont="1" applyFill="1" applyBorder="1" applyAlignment="1">
      <alignment horizontal="center"/>
      <protection/>
    </xf>
    <xf numFmtId="0" fontId="26" fillId="25" borderId="31" xfId="76" applyFont="1" applyFill="1" applyBorder="1" applyAlignment="1">
      <alignment horizontal="center"/>
      <protection/>
    </xf>
    <xf numFmtId="0" fontId="26" fillId="25" borderId="108" xfId="76" applyFont="1" applyFill="1" applyBorder="1" applyAlignment="1">
      <alignment horizontal="center" vertical="top"/>
      <protection/>
    </xf>
    <xf numFmtId="0" fontId="29" fillId="24" borderId="114" xfId="76" applyFont="1" applyFill="1" applyBorder="1">
      <alignment/>
      <protection/>
    </xf>
    <xf numFmtId="197" fontId="27" fillId="0" borderId="71" xfId="62" applyNumberFormat="1" applyFont="1" applyFill="1" applyBorder="1" applyAlignment="1">
      <alignment horizontal="center"/>
    </xf>
    <xf numFmtId="197" fontId="27" fillId="0" borderId="72" xfId="62" applyNumberFormat="1" applyFont="1" applyFill="1" applyBorder="1" applyAlignment="1">
      <alignment horizontal="center"/>
    </xf>
    <xf numFmtId="197" fontId="27" fillId="0" borderId="10" xfId="62" applyNumberFormat="1" applyFont="1" applyFill="1" applyBorder="1" applyAlignment="1">
      <alignment horizontal="center"/>
    </xf>
    <xf numFmtId="197" fontId="26" fillId="24" borderId="54" xfId="62" applyNumberFormat="1" applyFont="1" applyFill="1" applyBorder="1" applyAlignment="1">
      <alignment/>
    </xf>
    <xf numFmtId="0" fontId="27" fillId="24" borderId="44" xfId="76" applyFont="1" applyFill="1" applyBorder="1">
      <alignment/>
      <protection/>
    </xf>
    <xf numFmtId="0" fontId="29" fillId="24" borderId="115" xfId="76" applyFont="1" applyFill="1" applyBorder="1">
      <alignment/>
      <protection/>
    </xf>
    <xf numFmtId="3" fontId="27" fillId="24" borderId="86" xfId="76" applyNumberFormat="1" applyFont="1" applyFill="1" applyBorder="1">
      <alignment/>
      <protection/>
    </xf>
    <xf numFmtId="3" fontId="27" fillId="24" borderId="11" xfId="76" applyNumberFormat="1" applyFont="1" applyFill="1" applyBorder="1">
      <alignment/>
      <protection/>
    </xf>
    <xf numFmtId="3" fontId="27" fillId="24" borderId="10" xfId="76" applyNumberFormat="1" applyFont="1" applyFill="1" applyBorder="1">
      <alignment/>
      <protection/>
    </xf>
    <xf numFmtId="197" fontId="27" fillId="24" borderId="88" xfId="62" applyNumberFormat="1" applyFont="1" applyFill="1" applyBorder="1" applyAlignment="1">
      <alignment horizontal="center"/>
    </xf>
    <xf numFmtId="197" fontId="27" fillId="24" borderId="10" xfId="62" applyNumberFormat="1" applyFont="1" applyFill="1" applyBorder="1" applyAlignment="1">
      <alignment horizontal="center"/>
    </xf>
    <xf numFmtId="197" fontId="27" fillId="24" borderId="64" xfId="62" applyNumberFormat="1" applyFont="1" applyFill="1" applyBorder="1" applyAlignment="1">
      <alignment horizontal="center"/>
    </xf>
    <xf numFmtId="197" fontId="26" fillId="0" borderId="64" xfId="62" applyNumberFormat="1" applyFont="1" applyFill="1" applyBorder="1" applyAlignment="1">
      <alignment horizontal="center"/>
    </xf>
    <xf numFmtId="3" fontId="27" fillId="24" borderId="64" xfId="76" applyNumberFormat="1" applyFont="1" applyFill="1" applyBorder="1">
      <alignment/>
      <protection/>
    </xf>
    <xf numFmtId="3" fontId="27" fillId="24" borderId="86" xfId="76" applyNumberFormat="1" applyFont="1" applyFill="1" applyBorder="1" applyAlignment="1">
      <alignment horizontal="center"/>
      <protection/>
    </xf>
    <xf numFmtId="3" fontId="27" fillId="24" borderId="11" xfId="76" applyNumberFormat="1" applyFont="1" applyFill="1" applyBorder="1" applyAlignment="1">
      <alignment horizontal="center"/>
      <protection/>
    </xf>
    <xf numFmtId="197" fontId="27" fillId="0" borderId="86" xfId="62" applyNumberFormat="1" applyFont="1" applyFill="1" applyBorder="1" applyAlignment="1">
      <alignment horizontal="center"/>
    </xf>
    <xf numFmtId="3" fontId="27" fillId="24" borderId="10" xfId="76" applyNumberFormat="1" applyFont="1" applyFill="1" applyBorder="1" applyAlignment="1">
      <alignment horizontal="center"/>
      <protection/>
    </xf>
    <xf numFmtId="3" fontId="27" fillId="24" borderId="116" xfId="76" applyNumberFormat="1" applyFont="1" applyFill="1" applyBorder="1">
      <alignment/>
      <protection/>
    </xf>
    <xf numFmtId="197" fontId="27" fillId="24" borderId="116" xfId="62" applyNumberFormat="1" applyFont="1" applyFill="1" applyBorder="1" applyAlignment="1">
      <alignment horizontal="center"/>
    </xf>
    <xf numFmtId="197" fontId="27" fillId="0" borderId="30" xfId="62" applyNumberFormat="1" applyFont="1" applyFill="1" applyBorder="1" applyAlignment="1">
      <alignment horizontal="center"/>
    </xf>
    <xf numFmtId="197" fontId="26" fillId="24" borderId="92" xfId="62" applyNumberFormat="1" applyFont="1" applyFill="1" applyBorder="1" applyAlignment="1">
      <alignment/>
    </xf>
    <xf numFmtId="0" fontId="26" fillId="25" borderId="117" xfId="76" applyFont="1" applyFill="1" applyBorder="1" applyAlignment="1">
      <alignment horizontal="center"/>
      <protection/>
    </xf>
    <xf numFmtId="3" fontId="26" fillId="25" borderId="117" xfId="76" applyNumberFormat="1" applyFont="1" applyFill="1" applyBorder="1">
      <alignment/>
      <protection/>
    </xf>
    <xf numFmtId="197" fontId="26" fillId="25" borderId="54" xfId="62" applyNumberFormat="1" applyFont="1" applyFill="1" applyBorder="1" applyAlignment="1">
      <alignment/>
    </xf>
    <xf numFmtId="0" fontId="27" fillId="24" borderId="78" xfId="76" applyFont="1" applyFill="1" applyBorder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_Sheet2" xfId="90"/>
    <cellStyle name="ปกติ_ตารางสถาบันรัฐ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0.140625" style="66" customWidth="1"/>
    <col min="2" max="2" width="32.7109375" style="66" customWidth="1"/>
    <col min="3" max="5" width="11.140625" style="85" customWidth="1"/>
    <col min="6" max="6" width="12.8515625" style="66" customWidth="1"/>
    <col min="7" max="16384" width="9.140625" style="66" customWidth="1"/>
  </cols>
  <sheetData>
    <row r="1" spans="1:6" ht="23.25">
      <c r="A1" s="334" t="s">
        <v>217</v>
      </c>
      <c r="B1" s="334"/>
      <c r="C1" s="334"/>
      <c r="D1" s="334"/>
      <c r="E1" s="334"/>
      <c r="F1" s="334"/>
    </row>
    <row r="2" spans="2:248" ht="17.25" customHeight="1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</row>
    <row r="3" spans="2:5" s="335" customFormat="1" ht="23.25">
      <c r="B3" s="96" t="s">
        <v>6</v>
      </c>
      <c r="C3" s="351" t="s">
        <v>14</v>
      </c>
      <c r="D3" s="352"/>
      <c r="E3" s="353"/>
    </row>
    <row r="4" spans="2:5" s="335" customFormat="1" ht="21.75" thickBot="1">
      <c r="B4" s="97"/>
      <c r="C4" s="354" t="s">
        <v>4</v>
      </c>
      <c r="D4" s="355" t="s">
        <v>5</v>
      </c>
      <c r="E4" s="356" t="s">
        <v>3</v>
      </c>
    </row>
    <row r="5" spans="2:5" s="339" customFormat="1" ht="21">
      <c r="B5" s="357" t="s">
        <v>12</v>
      </c>
      <c r="C5" s="341"/>
      <c r="D5" s="342"/>
      <c r="E5" s="343"/>
    </row>
    <row r="6" spans="2:5" s="339" customFormat="1" ht="21">
      <c r="B6" s="358" t="s">
        <v>206</v>
      </c>
      <c r="C6" s="359">
        <v>3</v>
      </c>
      <c r="D6" s="92">
        <v>3</v>
      </c>
      <c r="E6" s="93">
        <f>SUM(C6:D6)</f>
        <v>6</v>
      </c>
    </row>
    <row r="7" spans="2:5" s="339" customFormat="1" ht="21">
      <c r="B7" s="358" t="s">
        <v>207</v>
      </c>
      <c r="C7" s="91">
        <v>92</v>
      </c>
      <c r="D7" s="92">
        <v>154</v>
      </c>
      <c r="E7" s="93">
        <f>SUM(C7:D7)</f>
        <v>246</v>
      </c>
    </row>
    <row r="8" spans="2:5" s="339" customFormat="1" ht="21.75" thickBot="1">
      <c r="B8" s="360" t="s">
        <v>207</v>
      </c>
      <c r="C8" s="346">
        <v>152</v>
      </c>
      <c r="D8" s="361">
        <v>236</v>
      </c>
      <c r="E8" s="362">
        <f>SUM(C8:D8)</f>
        <v>388</v>
      </c>
    </row>
    <row r="9" spans="2:5" s="339" customFormat="1" ht="21.75" thickBot="1">
      <c r="B9" s="363" t="s">
        <v>3</v>
      </c>
      <c r="C9" s="364">
        <f>SUM(C6:C8)</f>
        <v>247</v>
      </c>
      <c r="D9" s="365">
        <f>SUM(D6:D8)</f>
        <v>393</v>
      </c>
      <c r="E9" s="366">
        <f>SUM(E6:E8)</f>
        <v>640</v>
      </c>
    </row>
    <row r="12" spans="3:5" ht="23.25">
      <c r="C12" s="66"/>
      <c r="D12" s="66"/>
      <c r="E12" s="66"/>
    </row>
    <row r="13" spans="3:5" ht="23.25">
      <c r="C13" s="66"/>
      <c r="D13" s="66"/>
      <c r="E13" s="66"/>
    </row>
    <row r="14" spans="2:12" ht="23.25">
      <c r="B14" s="213"/>
      <c r="C14" s="214"/>
      <c r="D14" s="339"/>
      <c r="E14" s="213"/>
      <c r="F14" s="214"/>
      <c r="G14" s="339"/>
      <c r="H14" s="213"/>
      <c r="I14" s="214"/>
      <c r="J14" s="339"/>
      <c r="K14" s="213"/>
      <c r="L14" s="214"/>
    </row>
    <row r="15" spans="2:12" ht="23.25">
      <c r="B15" s="213"/>
      <c r="C15" s="214"/>
      <c r="D15" s="339"/>
      <c r="E15" s="213"/>
      <c r="F15" s="214"/>
      <c r="G15" s="339"/>
      <c r="H15" s="213"/>
      <c r="I15" s="214"/>
      <c r="J15" s="339"/>
      <c r="K15" s="213"/>
      <c r="L15" s="214"/>
    </row>
    <row r="16" spans="2:12" ht="23.25">
      <c r="B16" s="339"/>
      <c r="C16" s="214"/>
      <c r="D16" s="339"/>
      <c r="E16" s="213"/>
      <c r="F16" s="214"/>
      <c r="G16" s="339"/>
      <c r="H16" s="213"/>
      <c r="I16" s="214"/>
      <c r="J16" s="339"/>
      <c r="K16" s="213"/>
      <c r="L16" s="214"/>
    </row>
    <row r="17" spans="2:12" ht="23.25">
      <c r="B17" s="213"/>
      <c r="C17" s="214"/>
      <c r="D17" s="339"/>
      <c r="E17" s="213"/>
      <c r="F17" s="214"/>
      <c r="G17" s="339"/>
      <c r="H17" s="339"/>
      <c r="I17" s="339"/>
      <c r="J17" s="339"/>
      <c r="K17" s="339"/>
      <c r="L17" s="339"/>
    </row>
    <row r="18" spans="2:12" ht="23.25">
      <c r="B18" s="213"/>
      <c r="C18" s="214"/>
      <c r="D18" s="339"/>
      <c r="E18" s="213"/>
      <c r="F18" s="214"/>
      <c r="G18" s="339"/>
      <c r="H18" s="339"/>
      <c r="I18" s="339"/>
      <c r="J18" s="339"/>
      <c r="K18" s="339"/>
      <c r="L18" s="339"/>
    </row>
    <row r="19" spans="3:5" ht="23.25">
      <c r="C19" s="66"/>
      <c r="D19" s="66"/>
      <c r="E19" s="66"/>
    </row>
  </sheetData>
  <sheetProtection/>
  <mergeCells count="2">
    <mergeCell ref="A1:F1"/>
    <mergeCell ref="C3:E3"/>
  </mergeCells>
  <printOptions/>
  <pageMargins left="0.7480314960629921" right="0.7480314960629921" top="0.984251968503937" bottom="0.3937007874015748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98" zoomScaleNormal="98" workbookViewId="0" topLeftCell="A1">
      <selection activeCell="A5" sqref="A5"/>
    </sheetView>
  </sheetViews>
  <sheetFormatPr defaultColWidth="9.140625" defaultRowHeight="12.75"/>
  <cols>
    <col min="1" max="1" width="9.140625" style="116" customWidth="1"/>
    <col min="2" max="3" width="9.140625" style="138" customWidth="1"/>
    <col min="4" max="4" width="8.7109375" style="116" customWidth="1"/>
    <col min="5" max="5" width="31.7109375" style="116" customWidth="1"/>
    <col min="6" max="6" width="26.8515625" style="116" customWidth="1"/>
    <col min="7" max="16384" width="9.140625" style="116" customWidth="1"/>
  </cols>
  <sheetData>
    <row r="1" spans="1:10" ht="33.75" customHeight="1">
      <c r="A1" s="176" t="s">
        <v>109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0" ht="11.25" customHeight="1">
      <c r="A2" s="114"/>
      <c r="B2" s="117"/>
      <c r="C2" s="117"/>
      <c r="D2" s="113"/>
      <c r="E2" s="115"/>
      <c r="F2" s="115"/>
      <c r="G2" s="115"/>
      <c r="H2" s="115"/>
      <c r="I2" s="115"/>
      <c r="J2" s="118"/>
    </row>
    <row r="3" spans="1:10" ht="27" customHeight="1">
      <c r="A3" s="173" t="s">
        <v>224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ht="27" customHeight="1">
      <c r="A4" s="170"/>
      <c r="B4" s="171"/>
      <c r="C4" s="171"/>
      <c r="D4" s="171"/>
      <c r="E4" s="171"/>
      <c r="F4" s="171"/>
      <c r="G4" s="171"/>
      <c r="H4" s="171"/>
      <c r="I4" s="171"/>
      <c r="J4" s="172"/>
    </row>
    <row r="5" spans="1:10" ht="13.5" customHeight="1">
      <c r="A5" s="103"/>
      <c r="B5" s="117"/>
      <c r="C5" s="117"/>
      <c r="D5" s="115"/>
      <c r="E5" s="115"/>
      <c r="F5" s="115"/>
      <c r="G5" s="115"/>
      <c r="H5" s="115"/>
      <c r="I5" s="115"/>
      <c r="J5" s="118"/>
    </row>
    <row r="6" spans="1:10" ht="21.75">
      <c r="A6" s="104" t="s">
        <v>161</v>
      </c>
      <c r="B6" s="119"/>
      <c r="C6" s="119"/>
      <c r="D6" s="120"/>
      <c r="E6" s="120"/>
      <c r="F6" s="120"/>
      <c r="G6" s="120"/>
      <c r="H6" s="120"/>
      <c r="I6" s="120"/>
      <c r="J6" s="121"/>
    </row>
    <row r="7" spans="1:10" ht="21.75">
      <c r="A7" s="145"/>
      <c r="B7" s="123" t="s">
        <v>159</v>
      </c>
      <c r="C7" s="122"/>
      <c r="D7" s="123"/>
      <c r="E7" s="123"/>
      <c r="F7" s="123"/>
      <c r="G7" s="105" t="s">
        <v>162</v>
      </c>
      <c r="H7" s="123"/>
      <c r="I7" s="123"/>
      <c r="J7" s="124"/>
    </row>
    <row r="8" spans="1:10" ht="8.25" customHeight="1">
      <c r="A8" s="114"/>
      <c r="B8" s="117"/>
      <c r="C8" s="117"/>
      <c r="D8" s="115"/>
      <c r="E8" s="115"/>
      <c r="F8" s="115"/>
      <c r="G8" s="115"/>
      <c r="H8" s="115"/>
      <c r="I8" s="115"/>
      <c r="J8" s="118"/>
    </row>
    <row r="9" spans="1:10" ht="21.75">
      <c r="A9" s="106" t="s">
        <v>166</v>
      </c>
      <c r="B9" s="125"/>
      <c r="C9" s="125"/>
      <c r="D9" s="126"/>
      <c r="E9" s="126"/>
      <c r="F9" s="126"/>
      <c r="G9" s="126"/>
      <c r="H9" s="126"/>
      <c r="I9" s="126"/>
      <c r="J9" s="127"/>
    </row>
    <row r="10" spans="1:10" ht="21.75">
      <c r="A10" s="107"/>
      <c r="B10" s="109" t="s">
        <v>170</v>
      </c>
      <c r="C10" s="128"/>
      <c r="D10" s="109"/>
      <c r="E10" s="109"/>
      <c r="F10" s="109" t="s">
        <v>168</v>
      </c>
      <c r="G10" s="108" t="s">
        <v>163</v>
      </c>
      <c r="H10" s="109"/>
      <c r="I10" s="109"/>
      <c r="J10" s="129"/>
    </row>
    <row r="11" spans="1:10" ht="21.75">
      <c r="A11" s="107"/>
      <c r="B11" s="109" t="s">
        <v>180</v>
      </c>
      <c r="C11" s="128"/>
      <c r="D11" s="109"/>
      <c r="E11" s="109" t="s">
        <v>158</v>
      </c>
      <c r="F11" s="109" t="s">
        <v>176</v>
      </c>
      <c r="G11" s="109" t="s">
        <v>160</v>
      </c>
      <c r="H11" s="109"/>
      <c r="I11" s="109"/>
      <c r="J11" s="129"/>
    </row>
    <row r="12" spans="1:10" ht="21.75">
      <c r="A12" s="107"/>
      <c r="B12" s="109" t="s">
        <v>181</v>
      </c>
      <c r="C12" s="128"/>
      <c r="D12" s="109"/>
      <c r="E12" s="109" t="s">
        <v>156</v>
      </c>
      <c r="F12" s="109" t="s">
        <v>178</v>
      </c>
      <c r="G12" s="109"/>
      <c r="H12" s="109"/>
      <c r="I12" s="109"/>
      <c r="J12" s="129"/>
    </row>
    <row r="13" spans="1:10" ht="21.75">
      <c r="A13" s="107"/>
      <c r="B13" s="109" t="s">
        <v>182</v>
      </c>
      <c r="C13" s="128"/>
      <c r="D13" s="109"/>
      <c r="E13" s="109" t="s">
        <v>157</v>
      </c>
      <c r="F13" s="109" t="s">
        <v>177</v>
      </c>
      <c r="G13" s="109"/>
      <c r="H13" s="109"/>
      <c r="I13" s="109"/>
      <c r="J13" s="129"/>
    </row>
    <row r="14" spans="1:10" ht="21.75">
      <c r="A14" s="107"/>
      <c r="B14" s="109" t="s">
        <v>183</v>
      </c>
      <c r="C14" s="128"/>
      <c r="D14" s="109"/>
      <c r="E14" s="109" t="s">
        <v>171</v>
      </c>
      <c r="F14" s="130" t="s">
        <v>167</v>
      </c>
      <c r="G14" s="109"/>
      <c r="H14" s="109"/>
      <c r="I14" s="109"/>
      <c r="J14" s="129"/>
    </row>
    <row r="15" spans="1:10" ht="21.75">
      <c r="A15" s="107"/>
      <c r="B15" s="109" t="s">
        <v>184</v>
      </c>
      <c r="C15" s="128"/>
      <c r="D15" s="109"/>
      <c r="E15" s="109" t="s">
        <v>172</v>
      </c>
      <c r="F15" s="130" t="s">
        <v>186</v>
      </c>
      <c r="G15" s="109"/>
      <c r="H15" s="109"/>
      <c r="I15" s="109"/>
      <c r="J15" s="129"/>
    </row>
    <row r="16" spans="1:10" ht="21.75">
      <c r="A16" s="107"/>
      <c r="B16" s="109" t="s">
        <v>185</v>
      </c>
      <c r="C16" s="128"/>
      <c r="D16" s="109"/>
      <c r="E16" s="109" t="s">
        <v>173</v>
      </c>
      <c r="F16" s="109" t="s">
        <v>169</v>
      </c>
      <c r="G16" s="109"/>
      <c r="H16" s="109"/>
      <c r="I16" s="109"/>
      <c r="J16" s="129"/>
    </row>
    <row r="17" spans="1:10" ht="21.75">
      <c r="A17" s="107"/>
      <c r="B17" s="109"/>
      <c r="C17" s="128"/>
      <c r="D17" s="109"/>
      <c r="E17" s="109"/>
      <c r="F17" s="109" t="s">
        <v>179</v>
      </c>
      <c r="G17" s="109"/>
      <c r="H17" s="109"/>
      <c r="I17" s="109"/>
      <c r="J17" s="129"/>
    </row>
    <row r="18" spans="1:10" ht="19.5" customHeight="1">
      <c r="A18" s="110"/>
      <c r="B18" s="131"/>
      <c r="C18" s="131"/>
      <c r="D18" s="132"/>
      <c r="E18" s="132"/>
      <c r="F18" s="132" t="s">
        <v>216</v>
      </c>
      <c r="G18" s="132"/>
      <c r="H18" s="132"/>
      <c r="I18" s="132"/>
      <c r="J18" s="133"/>
    </row>
    <row r="19" spans="1:10" ht="8.25" customHeight="1">
      <c r="A19" s="103"/>
      <c r="B19" s="117"/>
      <c r="C19" s="117"/>
      <c r="D19" s="115"/>
      <c r="E19" s="115"/>
      <c r="F19" s="115"/>
      <c r="G19" s="115"/>
      <c r="H19" s="115"/>
      <c r="I19" s="115"/>
      <c r="J19" s="118"/>
    </row>
    <row r="20" spans="1:10" ht="21.75">
      <c r="A20" s="152" t="s">
        <v>188</v>
      </c>
      <c r="B20" s="141"/>
      <c r="C20" s="141"/>
      <c r="D20" s="142"/>
      <c r="E20" s="142"/>
      <c r="F20" s="142"/>
      <c r="G20" s="142"/>
      <c r="H20" s="142"/>
      <c r="I20" s="142"/>
      <c r="J20" s="153"/>
    </row>
    <row r="21" spans="1:10" ht="17.25" customHeight="1">
      <c r="A21" s="154"/>
      <c r="B21" s="144" t="s">
        <v>174</v>
      </c>
      <c r="C21" s="143"/>
      <c r="D21" s="144"/>
      <c r="E21" s="144"/>
      <c r="F21" s="144"/>
      <c r="G21" s="144"/>
      <c r="H21" s="144"/>
      <c r="I21" s="144"/>
      <c r="J21" s="155"/>
    </row>
    <row r="22" spans="1:10" ht="7.5" customHeight="1">
      <c r="A22" s="114"/>
      <c r="B22" s="117"/>
      <c r="C22" s="117"/>
      <c r="D22" s="115"/>
      <c r="E22" s="115"/>
      <c r="F22" s="115"/>
      <c r="G22" s="115"/>
      <c r="H22" s="115"/>
      <c r="I22" s="115"/>
      <c r="J22" s="118"/>
    </row>
    <row r="23" spans="1:10" ht="21.75">
      <c r="A23" s="111" t="s">
        <v>187</v>
      </c>
      <c r="B23" s="134"/>
      <c r="C23" s="134"/>
      <c r="D23" s="135"/>
      <c r="E23" s="135"/>
      <c r="F23" s="135"/>
      <c r="G23" s="135"/>
      <c r="H23" s="135"/>
      <c r="I23" s="135"/>
      <c r="J23" s="139" t="s">
        <v>164</v>
      </c>
    </row>
    <row r="24" spans="1:10" ht="15.75" customHeight="1">
      <c r="A24" s="112"/>
      <c r="B24" s="150" t="s">
        <v>174</v>
      </c>
      <c r="C24" s="136"/>
      <c r="D24" s="137"/>
      <c r="E24" s="137"/>
      <c r="F24" s="137"/>
      <c r="G24" s="137"/>
      <c r="H24" s="137" t="s">
        <v>189</v>
      </c>
      <c r="I24" s="137"/>
      <c r="J24" s="140"/>
    </row>
    <row r="25" spans="1:10" ht="18" customHeight="1">
      <c r="A25" s="112"/>
      <c r="B25" s="151"/>
      <c r="C25" s="136"/>
      <c r="D25" s="137"/>
      <c r="E25" s="137"/>
      <c r="F25" s="137"/>
      <c r="G25" s="137"/>
      <c r="H25" s="137"/>
      <c r="I25" s="137"/>
      <c r="J25" s="140" t="s">
        <v>165</v>
      </c>
    </row>
    <row r="26" spans="1:10" ht="18" customHeight="1" thickBot="1">
      <c r="A26" s="146"/>
      <c r="B26" s="147"/>
      <c r="C26" s="147"/>
      <c r="D26" s="148"/>
      <c r="E26" s="148"/>
      <c r="F26" s="148"/>
      <c r="G26" s="148"/>
      <c r="H26" s="148"/>
      <c r="I26" s="148"/>
      <c r="J26" s="149" t="s">
        <v>175</v>
      </c>
    </row>
  </sheetData>
  <mergeCells count="3">
    <mergeCell ref="A4:J4"/>
    <mergeCell ref="A3:J3"/>
    <mergeCell ref="A1:J1"/>
  </mergeCells>
  <printOptions/>
  <pageMargins left="0.7480314960629921" right="0.7480314960629921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0.140625" style="66" customWidth="1"/>
    <col min="2" max="2" width="32.7109375" style="66" customWidth="1"/>
    <col min="3" max="5" width="11.140625" style="85" customWidth="1"/>
    <col min="6" max="6" width="12.8515625" style="66" customWidth="1"/>
    <col min="7" max="16384" width="9.140625" style="66" customWidth="1"/>
  </cols>
  <sheetData>
    <row r="1" spans="1:6" ht="23.25">
      <c r="A1" s="334" t="s">
        <v>217</v>
      </c>
      <c r="B1" s="334"/>
      <c r="C1" s="334"/>
      <c r="D1" s="334"/>
      <c r="E1" s="334"/>
      <c r="F1" s="334"/>
    </row>
    <row r="2" spans="2:248" ht="17.25" customHeight="1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</row>
    <row r="3" spans="2:5" s="335" customFormat="1" ht="21">
      <c r="B3" s="96" t="s">
        <v>6</v>
      </c>
      <c r="C3" s="336" t="s">
        <v>1</v>
      </c>
      <c r="D3" s="337"/>
      <c r="E3" s="338"/>
    </row>
    <row r="4" spans="2:5" s="335" customFormat="1" ht="21.75" thickBot="1">
      <c r="B4" s="97"/>
      <c r="C4" s="102" t="s">
        <v>4</v>
      </c>
      <c r="D4" s="99" t="s">
        <v>5</v>
      </c>
      <c r="E4" s="100" t="s">
        <v>3</v>
      </c>
    </row>
    <row r="5" spans="2:17" s="339" customFormat="1" ht="21">
      <c r="B5" s="340" t="s">
        <v>12</v>
      </c>
      <c r="C5" s="341"/>
      <c r="D5" s="342"/>
      <c r="E5" s="343"/>
      <c r="G5" s="213"/>
      <c r="H5" s="214"/>
      <c r="J5" s="213"/>
      <c r="K5" s="214"/>
      <c r="M5" s="213"/>
      <c r="N5" s="214"/>
      <c r="P5" s="213"/>
      <c r="Q5" s="214"/>
    </row>
    <row r="6" spans="2:17" s="339" customFormat="1" ht="21">
      <c r="B6" s="90" t="s">
        <v>98</v>
      </c>
      <c r="C6" s="91">
        <v>9</v>
      </c>
      <c r="D6" s="92">
        <v>5</v>
      </c>
      <c r="E6" s="93">
        <f aca="true" t="shared" si="0" ref="E6:E11">SUM(C6:D6)</f>
        <v>14</v>
      </c>
      <c r="G6" s="213"/>
      <c r="H6" s="214"/>
      <c r="J6" s="213"/>
      <c r="K6" s="214"/>
      <c r="M6" s="213"/>
      <c r="N6" s="214"/>
      <c r="P6" s="213"/>
      <c r="Q6" s="214"/>
    </row>
    <row r="7" spans="2:17" s="339" customFormat="1" ht="21">
      <c r="B7" s="90" t="s">
        <v>99</v>
      </c>
      <c r="C7" s="91">
        <v>87</v>
      </c>
      <c r="D7" s="92">
        <v>110</v>
      </c>
      <c r="E7" s="93">
        <f t="shared" si="0"/>
        <v>197</v>
      </c>
      <c r="J7" s="213"/>
      <c r="K7" s="214"/>
      <c r="M7" s="213"/>
      <c r="N7" s="214"/>
      <c r="P7" s="213"/>
      <c r="Q7" s="214"/>
    </row>
    <row r="8" spans="2:11" s="339" customFormat="1" ht="21">
      <c r="B8" s="90" t="s">
        <v>100</v>
      </c>
      <c r="C8" s="91">
        <v>16</v>
      </c>
      <c r="D8" s="92">
        <v>26</v>
      </c>
      <c r="E8" s="93">
        <f t="shared" si="0"/>
        <v>42</v>
      </c>
      <c r="G8" s="213"/>
      <c r="H8" s="214"/>
      <c r="J8" s="213"/>
      <c r="K8" s="214"/>
    </row>
    <row r="9" spans="2:11" s="339" customFormat="1" ht="21">
      <c r="B9" s="90" t="s">
        <v>101</v>
      </c>
      <c r="C9" s="91">
        <v>12</v>
      </c>
      <c r="D9" s="92">
        <v>77</v>
      </c>
      <c r="E9" s="93">
        <f t="shared" si="0"/>
        <v>89</v>
      </c>
      <c r="J9" s="213"/>
      <c r="K9" s="214"/>
    </row>
    <row r="10" spans="2:8" s="339" customFormat="1" ht="21">
      <c r="B10" s="90" t="s">
        <v>102</v>
      </c>
      <c r="C10" s="91">
        <v>2</v>
      </c>
      <c r="D10" s="92">
        <v>86</v>
      </c>
      <c r="E10" s="93">
        <f t="shared" si="0"/>
        <v>88</v>
      </c>
      <c r="G10" s="213"/>
      <c r="H10" s="214"/>
    </row>
    <row r="11" spans="2:11" s="339" customFormat="1" ht="21">
      <c r="B11" s="90" t="s">
        <v>103</v>
      </c>
      <c r="C11" s="91">
        <v>11</v>
      </c>
      <c r="D11" s="92">
        <v>25</v>
      </c>
      <c r="E11" s="93">
        <f t="shared" si="0"/>
        <v>36</v>
      </c>
      <c r="G11" s="213"/>
      <c r="H11" s="214"/>
      <c r="J11" s="213"/>
      <c r="K11" s="214"/>
    </row>
    <row r="12" spans="2:11" s="339" customFormat="1" ht="21.75" thickBot="1">
      <c r="B12" s="101" t="s">
        <v>3</v>
      </c>
      <c r="C12" s="102">
        <f>SUM(C6:C11)</f>
        <v>137</v>
      </c>
      <c r="D12" s="99">
        <f>SUM(D6:D11)</f>
        <v>329</v>
      </c>
      <c r="E12" s="100">
        <f>SUM(E6:E11)</f>
        <v>466</v>
      </c>
      <c r="G12" s="213"/>
      <c r="H12" s="214"/>
      <c r="J12" s="213"/>
      <c r="K12" s="214"/>
    </row>
    <row r="13" spans="2:11" s="339" customFormat="1" ht="21">
      <c r="B13" s="340" t="s">
        <v>15</v>
      </c>
      <c r="C13" s="341"/>
      <c r="D13" s="342"/>
      <c r="E13" s="343"/>
      <c r="G13" s="213"/>
      <c r="H13" s="214"/>
      <c r="J13" s="213"/>
      <c r="K13" s="214"/>
    </row>
    <row r="14" spans="2:5" s="339" customFormat="1" ht="21">
      <c r="B14" s="90" t="s">
        <v>104</v>
      </c>
      <c r="C14" s="91">
        <v>42</v>
      </c>
      <c r="D14" s="92">
        <v>35</v>
      </c>
      <c r="E14" s="93">
        <f>C14+D14</f>
        <v>77</v>
      </c>
    </row>
    <row r="15" spans="2:5" s="339" customFormat="1" ht="21">
      <c r="B15" s="90" t="s">
        <v>105</v>
      </c>
      <c r="C15" s="91">
        <v>59</v>
      </c>
      <c r="D15" s="92">
        <v>40</v>
      </c>
      <c r="E15" s="93">
        <f>SUM(C15:D15)</f>
        <v>99</v>
      </c>
    </row>
    <row r="16" spans="2:5" s="339" customFormat="1" ht="21">
      <c r="B16" s="90" t="s">
        <v>106</v>
      </c>
      <c r="C16" s="91">
        <v>10</v>
      </c>
      <c r="D16" s="92">
        <v>22</v>
      </c>
      <c r="E16" s="93">
        <f>SUM(C16:D16)</f>
        <v>32</v>
      </c>
    </row>
    <row r="17" spans="2:5" s="339" customFormat="1" ht="21">
      <c r="B17" s="90" t="s">
        <v>40</v>
      </c>
      <c r="C17" s="91">
        <v>34</v>
      </c>
      <c r="D17" s="92">
        <v>29</v>
      </c>
      <c r="E17" s="93">
        <f>SUM(C17:D17)</f>
        <v>63</v>
      </c>
    </row>
    <row r="18" spans="2:5" s="339" customFormat="1" ht="21">
      <c r="B18" s="344" t="s">
        <v>204</v>
      </c>
      <c r="C18" s="345">
        <v>0</v>
      </c>
      <c r="D18" s="346">
        <v>4</v>
      </c>
      <c r="E18" s="93">
        <f>SUM(C18:D18)</f>
        <v>4</v>
      </c>
    </row>
    <row r="19" spans="2:5" s="339" customFormat="1" ht="21">
      <c r="B19" s="347" t="s">
        <v>205</v>
      </c>
      <c r="C19" s="345">
        <v>0</v>
      </c>
      <c r="D19" s="346">
        <v>1</v>
      </c>
      <c r="E19" s="348">
        <f>SUM(C19:D19)</f>
        <v>1</v>
      </c>
    </row>
    <row r="20" spans="2:5" s="339" customFormat="1" ht="21.75" thickBot="1">
      <c r="B20" s="101" t="s">
        <v>3</v>
      </c>
      <c r="C20" s="102">
        <f>SUM(C14:C19)</f>
        <v>145</v>
      </c>
      <c r="D20" s="102">
        <f>SUM(D14:D19)</f>
        <v>131</v>
      </c>
      <c r="E20" s="349">
        <f>SUM(E14:E19)</f>
        <v>276</v>
      </c>
    </row>
    <row r="21" spans="2:5" s="339" customFormat="1" ht="21">
      <c r="B21" s="340" t="s">
        <v>10</v>
      </c>
      <c r="C21" s="341"/>
      <c r="D21" s="342"/>
      <c r="E21" s="343"/>
    </row>
    <row r="22" spans="2:5" s="339" customFormat="1" ht="21">
      <c r="B22" s="90" t="s">
        <v>107</v>
      </c>
      <c r="C22" s="91">
        <f>65+3+1</f>
        <v>69</v>
      </c>
      <c r="D22" s="92">
        <f>93+2+2+1</f>
        <v>98</v>
      </c>
      <c r="E22" s="93">
        <f>SUM(C22:D22)</f>
        <v>167</v>
      </c>
    </row>
    <row r="23" spans="2:11" s="339" customFormat="1" ht="21.75" thickBot="1">
      <c r="B23" s="101" t="s">
        <v>3</v>
      </c>
      <c r="C23" s="102">
        <f>SUM(C22:C22)</f>
        <v>69</v>
      </c>
      <c r="D23" s="102">
        <f>SUM(D22:D22)</f>
        <v>98</v>
      </c>
      <c r="E23" s="349">
        <f>SUM(E22:E22)</f>
        <v>167</v>
      </c>
      <c r="J23" s="213"/>
      <c r="K23" s="214"/>
    </row>
    <row r="24" spans="2:11" s="339" customFormat="1" ht="21">
      <c r="B24" s="340" t="s">
        <v>11</v>
      </c>
      <c r="C24" s="341"/>
      <c r="D24" s="342"/>
      <c r="E24" s="343"/>
      <c r="J24" s="213"/>
      <c r="K24" s="214"/>
    </row>
    <row r="25" spans="2:5" s="339" customFormat="1" ht="21">
      <c r="B25" s="90" t="s">
        <v>108</v>
      </c>
      <c r="C25" s="91">
        <v>8</v>
      </c>
      <c r="D25" s="92">
        <v>16</v>
      </c>
      <c r="E25" s="93">
        <f>SUM(C25:D25)</f>
        <v>24</v>
      </c>
    </row>
    <row r="26" spans="2:5" s="339" customFormat="1" ht="21.75" thickBot="1">
      <c r="B26" s="101" t="s">
        <v>3</v>
      </c>
      <c r="C26" s="102">
        <f>SUM(C25:C25)</f>
        <v>8</v>
      </c>
      <c r="D26" s="102">
        <f>SUM(D25:D25)</f>
        <v>16</v>
      </c>
      <c r="E26" s="349">
        <f>SUM(E25:E25)</f>
        <v>24</v>
      </c>
    </row>
    <row r="27" spans="2:5" s="339" customFormat="1" ht="21.75" thickBot="1">
      <c r="B27" s="350" t="s">
        <v>3</v>
      </c>
      <c r="C27" s="102">
        <f>(C12+C20+C23+C26)</f>
        <v>359</v>
      </c>
      <c r="D27" s="102">
        <f>(D12+D20+D23+D26)</f>
        <v>574</v>
      </c>
      <c r="E27" s="349">
        <f>(E12+E20+E23+E26)</f>
        <v>933</v>
      </c>
    </row>
  </sheetData>
  <sheetProtection/>
  <mergeCells count="2">
    <mergeCell ref="C3:E3"/>
    <mergeCell ref="A1:F1"/>
  </mergeCells>
  <printOptions/>
  <pageMargins left="0.7480314960629921" right="0.7480314960629921" top="0.984251968503937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07"/>
  <sheetViews>
    <sheetView workbookViewId="0" topLeftCell="A1">
      <selection activeCell="A1" sqref="A1:AY1"/>
    </sheetView>
  </sheetViews>
  <sheetFormatPr defaultColWidth="9.140625" defaultRowHeight="12.75"/>
  <cols>
    <col min="1" max="1" width="10.00390625" style="66" customWidth="1"/>
    <col min="2" max="2" width="50.140625" style="66" customWidth="1"/>
    <col min="3" max="3" width="6.57421875" style="66" hidden="1" customWidth="1"/>
    <col min="4" max="4" width="6.7109375" style="66" hidden="1" customWidth="1"/>
    <col min="5" max="5" width="6.8515625" style="66" hidden="1" customWidth="1"/>
    <col min="6" max="6" width="6.57421875" style="66" hidden="1" customWidth="1"/>
    <col min="7" max="7" width="6.7109375" style="66" hidden="1" customWidth="1"/>
    <col min="8" max="10" width="6.421875" style="66" hidden="1" customWidth="1"/>
    <col min="11" max="11" width="6.57421875" style="66" hidden="1" customWidth="1"/>
    <col min="12" max="13" width="6.28125" style="66" hidden="1" customWidth="1"/>
    <col min="14" max="14" width="6.140625" style="66" hidden="1" customWidth="1"/>
    <col min="15" max="15" width="6.00390625" style="66" hidden="1" customWidth="1"/>
    <col min="16" max="16" width="5.28125" style="66" hidden="1" customWidth="1"/>
    <col min="17" max="17" width="7.140625" style="66" hidden="1" customWidth="1"/>
    <col min="18" max="19" width="6.57421875" style="66" hidden="1" customWidth="1"/>
    <col min="20" max="20" width="6.140625" style="65" hidden="1" customWidth="1"/>
    <col min="21" max="21" width="5.8515625" style="66" hidden="1" customWidth="1"/>
    <col min="22" max="22" width="5.57421875" style="66" hidden="1" customWidth="1"/>
    <col min="23" max="23" width="6.00390625" style="65" hidden="1" customWidth="1"/>
    <col min="24" max="25" width="5.57421875" style="66" hidden="1" customWidth="1"/>
    <col min="26" max="26" width="6.00390625" style="65" hidden="1" customWidth="1"/>
    <col min="27" max="27" width="5.57421875" style="66" hidden="1" customWidth="1"/>
    <col min="28" max="28" width="5.421875" style="66" hidden="1" customWidth="1"/>
    <col min="29" max="29" width="6.7109375" style="65" hidden="1" customWidth="1"/>
    <col min="30" max="30" width="6.00390625" style="66" hidden="1" customWidth="1"/>
    <col min="31" max="31" width="6.140625" style="66" hidden="1" customWidth="1"/>
    <col min="32" max="32" width="6.28125" style="65" hidden="1" customWidth="1"/>
    <col min="33" max="34" width="6.140625" style="66" hidden="1" customWidth="1"/>
    <col min="35" max="35" width="5.8515625" style="65" hidden="1" customWidth="1"/>
    <col min="36" max="37" width="6.00390625" style="66" hidden="1" customWidth="1"/>
    <col min="38" max="38" width="5.7109375" style="65" hidden="1" customWidth="1"/>
    <col min="39" max="39" width="6.00390625" style="66" hidden="1" customWidth="1"/>
    <col min="40" max="40" width="5.8515625" style="66" hidden="1" customWidth="1"/>
    <col min="41" max="41" width="7.00390625" style="65" hidden="1" customWidth="1"/>
    <col min="42" max="43" width="7.00390625" style="66" hidden="1" customWidth="1"/>
    <col min="44" max="44" width="7.00390625" style="65" hidden="1" customWidth="1"/>
    <col min="45" max="46" width="9.28125" style="66" hidden="1" customWidth="1"/>
    <col min="47" max="47" width="9.28125" style="65" hidden="1" customWidth="1"/>
    <col min="48" max="48" width="9.8515625" style="66" customWidth="1"/>
    <col min="49" max="49" width="9.28125" style="66" bestFit="1" customWidth="1"/>
    <col min="50" max="50" width="10.140625" style="66" bestFit="1" customWidth="1"/>
    <col min="51" max="51" width="13.8515625" style="66" customWidth="1"/>
    <col min="52" max="52" width="21.00390625" style="66" customWidth="1"/>
    <col min="53" max="54" width="9.140625" style="66" customWidth="1"/>
    <col min="55" max="55" width="21.28125" style="66" customWidth="1"/>
    <col min="56" max="16384" width="9.140625" style="66" customWidth="1"/>
  </cols>
  <sheetData>
    <row r="1" spans="1:51" ht="26.25">
      <c r="A1" s="180" t="s">
        <v>218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</row>
    <row r="2" spans="2:246" ht="12.75" customHeight="1" thickBot="1">
      <c r="B2" s="181"/>
      <c r="C2" s="181"/>
      <c r="D2" s="181"/>
      <c r="E2" s="182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2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2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183"/>
      <c r="AQ2" s="183"/>
      <c r="AR2" s="183"/>
      <c r="AS2" s="183"/>
      <c r="AT2" s="183"/>
      <c r="AU2" s="183"/>
      <c r="AV2" s="84"/>
      <c r="AW2" s="183"/>
      <c r="AX2" s="183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</row>
    <row r="3" spans="2:50" s="65" customFormat="1" ht="23.25">
      <c r="B3" s="184" t="s">
        <v>6</v>
      </c>
      <c r="C3" s="165" t="s">
        <v>51</v>
      </c>
      <c r="D3" s="165"/>
      <c r="E3" s="165"/>
      <c r="F3" s="165" t="s">
        <v>52</v>
      </c>
      <c r="G3" s="165"/>
      <c r="H3" s="165"/>
      <c r="I3" s="165" t="s">
        <v>53</v>
      </c>
      <c r="J3" s="165"/>
      <c r="K3" s="165"/>
      <c r="L3" s="165" t="s">
        <v>54</v>
      </c>
      <c r="M3" s="165"/>
      <c r="N3" s="165"/>
      <c r="O3" s="165" t="s">
        <v>55</v>
      </c>
      <c r="P3" s="165"/>
      <c r="Q3" s="166"/>
      <c r="R3" s="164" t="s">
        <v>51</v>
      </c>
      <c r="S3" s="165"/>
      <c r="T3" s="165"/>
      <c r="U3" s="165" t="s">
        <v>52</v>
      </c>
      <c r="V3" s="165"/>
      <c r="W3" s="165"/>
      <c r="X3" s="165" t="s">
        <v>53</v>
      </c>
      <c r="Y3" s="165"/>
      <c r="Z3" s="165"/>
      <c r="AA3" s="165" t="s">
        <v>54</v>
      </c>
      <c r="AB3" s="165"/>
      <c r="AC3" s="165"/>
      <c r="AD3" s="164" t="s">
        <v>51</v>
      </c>
      <c r="AE3" s="165"/>
      <c r="AF3" s="165"/>
      <c r="AG3" s="165" t="s">
        <v>52</v>
      </c>
      <c r="AH3" s="165"/>
      <c r="AI3" s="165"/>
      <c r="AJ3" s="165" t="s">
        <v>53</v>
      </c>
      <c r="AK3" s="165"/>
      <c r="AL3" s="165"/>
      <c r="AM3" s="165" t="s">
        <v>54</v>
      </c>
      <c r="AN3" s="165"/>
      <c r="AO3" s="165"/>
      <c r="AP3" s="165" t="s">
        <v>55</v>
      </c>
      <c r="AQ3" s="165"/>
      <c r="AR3" s="166"/>
      <c r="AS3" s="185"/>
      <c r="AT3" s="186" t="s">
        <v>110</v>
      </c>
      <c r="AU3" s="187"/>
      <c r="AV3" s="188" t="s">
        <v>0</v>
      </c>
      <c r="AW3" s="189"/>
      <c r="AX3" s="190"/>
    </row>
    <row r="4" spans="2:67" s="65" customFormat="1" ht="24" thickBot="1">
      <c r="B4" s="191"/>
      <c r="C4" s="71" t="s">
        <v>4</v>
      </c>
      <c r="D4" s="71" t="s">
        <v>5</v>
      </c>
      <c r="E4" s="72" t="s">
        <v>3</v>
      </c>
      <c r="F4" s="71" t="s">
        <v>4</v>
      </c>
      <c r="G4" s="71" t="s">
        <v>5</v>
      </c>
      <c r="H4" s="72" t="s">
        <v>3</v>
      </c>
      <c r="I4" s="71" t="s">
        <v>4</v>
      </c>
      <c r="J4" s="71" t="s">
        <v>5</v>
      </c>
      <c r="K4" s="72" t="s">
        <v>3</v>
      </c>
      <c r="L4" s="71" t="s">
        <v>4</v>
      </c>
      <c r="M4" s="71" t="s">
        <v>5</v>
      </c>
      <c r="N4" s="72" t="s">
        <v>3</v>
      </c>
      <c r="O4" s="71" t="s">
        <v>4</v>
      </c>
      <c r="P4" s="71" t="s">
        <v>5</v>
      </c>
      <c r="Q4" s="73" t="s">
        <v>3</v>
      </c>
      <c r="R4" s="74" t="s">
        <v>4</v>
      </c>
      <c r="S4" s="71" t="s">
        <v>5</v>
      </c>
      <c r="T4" s="72" t="s">
        <v>3</v>
      </c>
      <c r="U4" s="71" t="s">
        <v>4</v>
      </c>
      <c r="V4" s="71" t="s">
        <v>5</v>
      </c>
      <c r="W4" s="72" t="s">
        <v>3</v>
      </c>
      <c r="X4" s="71" t="s">
        <v>4</v>
      </c>
      <c r="Y4" s="71" t="s">
        <v>5</v>
      </c>
      <c r="Z4" s="72" t="s">
        <v>3</v>
      </c>
      <c r="AA4" s="71" t="s">
        <v>4</v>
      </c>
      <c r="AB4" s="71" t="s">
        <v>5</v>
      </c>
      <c r="AC4" s="72" t="s">
        <v>3</v>
      </c>
      <c r="AD4" s="74" t="s">
        <v>4</v>
      </c>
      <c r="AE4" s="71" t="s">
        <v>5</v>
      </c>
      <c r="AF4" s="72" t="s">
        <v>3</v>
      </c>
      <c r="AG4" s="71" t="s">
        <v>4</v>
      </c>
      <c r="AH4" s="71" t="s">
        <v>5</v>
      </c>
      <c r="AI4" s="72" t="s">
        <v>3</v>
      </c>
      <c r="AJ4" s="71" t="s">
        <v>4</v>
      </c>
      <c r="AK4" s="71" t="s">
        <v>5</v>
      </c>
      <c r="AL4" s="72" t="s">
        <v>3</v>
      </c>
      <c r="AM4" s="71" t="s">
        <v>4</v>
      </c>
      <c r="AN4" s="71" t="s">
        <v>5</v>
      </c>
      <c r="AO4" s="72" t="s">
        <v>3</v>
      </c>
      <c r="AP4" s="71" t="s">
        <v>4</v>
      </c>
      <c r="AQ4" s="71" t="s">
        <v>5</v>
      </c>
      <c r="AR4" s="73" t="s">
        <v>3</v>
      </c>
      <c r="AS4" s="74" t="s">
        <v>4</v>
      </c>
      <c r="AT4" s="71" t="s">
        <v>5</v>
      </c>
      <c r="AU4" s="75" t="s">
        <v>3</v>
      </c>
      <c r="AV4" s="192" t="s">
        <v>4</v>
      </c>
      <c r="AW4" s="193" t="s">
        <v>5</v>
      </c>
      <c r="AX4" s="194" t="s">
        <v>3</v>
      </c>
      <c r="AY4" s="195"/>
      <c r="AZ4" s="196"/>
      <c r="BA4" s="196"/>
      <c r="BB4" s="196"/>
      <c r="BC4" s="196"/>
      <c r="BD4" s="196"/>
      <c r="BE4" s="196"/>
      <c r="BK4" s="197"/>
      <c r="BL4" s="197"/>
      <c r="BN4" s="197"/>
      <c r="BO4" s="197"/>
    </row>
    <row r="5" spans="2:67" s="65" customFormat="1" ht="23.25">
      <c r="B5" s="198" t="s">
        <v>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00"/>
      <c r="R5" s="201"/>
      <c r="S5" s="202"/>
      <c r="T5" s="203"/>
      <c r="U5" s="202"/>
      <c r="V5" s="202"/>
      <c r="W5" s="203"/>
      <c r="X5" s="202"/>
      <c r="Y5" s="202"/>
      <c r="Z5" s="203"/>
      <c r="AA5" s="202"/>
      <c r="AB5" s="202"/>
      <c r="AC5" s="204"/>
      <c r="AD5" s="205"/>
      <c r="AE5" s="202"/>
      <c r="AF5" s="203"/>
      <c r="AG5" s="202"/>
      <c r="AH5" s="202"/>
      <c r="AI5" s="203"/>
      <c r="AJ5" s="202"/>
      <c r="AK5" s="202"/>
      <c r="AL5" s="203"/>
      <c r="AM5" s="202"/>
      <c r="AN5" s="202"/>
      <c r="AO5" s="203"/>
      <c r="AP5" s="203"/>
      <c r="AQ5" s="203"/>
      <c r="AR5" s="204"/>
      <c r="AS5" s="206"/>
      <c r="AT5" s="203"/>
      <c r="AU5" s="207"/>
      <c r="AV5" s="208"/>
      <c r="AW5" s="209"/>
      <c r="AX5" s="210"/>
      <c r="AY5" s="196"/>
      <c r="AZ5" s="211"/>
      <c r="BC5" s="212"/>
      <c r="BE5" s="212"/>
      <c r="BK5" s="213"/>
      <c r="BL5" s="214"/>
      <c r="BN5" s="213"/>
      <c r="BO5" s="214"/>
    </row>
    <row r="6" spans="2:58" s="65" customFormat="1" ht="23.25">
      <c r="B6" s="67" t="s">
        <v>46</v>
      </c>
      <c r="C6" s="215">
        <v>37</v>
      </c>
      <c r="D6" s="215">
        <v>26</v>
      </c>
      <c r="E6" s="216">
        <f aca="true" t="shared" si="0" ref="E6:E14">C6+D6</f>
        <v>63</v>
      </c>
      <c r="F6" s="215">
        <v>22</v>
      </c>
      <c r="G6" s="215">
        <v>31</v>
      </c>
      <c r="H6" s="217">
        <f>F6+G6</f>
        <v>53</v>
      </c>
      <c r="I6" s="215">
        <v>25</v>
      </c>
      <c r="J6" s="215">
        <v>14</v>
      </c>
      <c r="K6" s="216">
        <f aca="true" t="shared" si="1" ref="K6:K14">I6+J6</f>
        <v>39</v>
      </c>
      <c r="L6" s="215">
        <v>19</v>
      </c>
      <c r="M6" s="215">
        <v>8</v>
      </c>
      <c r="N6" s="217">
        <f>L6+M6</f>
        <v>27</v>
      </c>
      <c r="O6" s="215">
        <v>11</v>
      </c>
      <c r="P6" s="215">
        <v>9</v>
      </c>
      <c r="Q6" s="218">
        <f>O6+P6</f>
        <v>20</v>
      </c>
      <c r="R6" s="219">
        <v>0</v>
      </c>
      <c r="S6" s="220">
        <v>0</v>
      </c>
      <c r="T6" s="221">
        <v>0</v>
      </c>
      <c r="U6" s="220">
        <v>0</v>
      </c>
      <c r="V6" s="220">
        <v>0</v>
      </c>
      <c r="W6" s="221">
        <v>0</v>
      </c>
      <c r="X6" s="220">
        <v>0</v>
      </c>
      <c r="Y6" s="220">
        <v>0</v>
      </c>
      <c r="Z6" s="221">
        <v>0</v>
      </c>
      <c r="AA6" s="220">
        <v>0</v>
      </c>
      <c r="AB6" s="220">
        <v>0</v>
      </c>
      <c r="AC6" s="222">
        <v>0</v>
      </c>
      <c r="AD6" s="219">
        <v>0</v>
      </c>
      <c r="AE6" s="220">
        <v>0</v>
      </c>
      <c r="AF6" s="221">
        <v>0</v>
      </c>
      <c r="AG6" s="220">
        <v>0</v>
      </c>
      <c r="AH6" s="220">
        <v>0</v>
      </c>
      <c r="AI6" s="221">
        <v>0</v>
      </c>
      <c r="AJ6" s="220">
        <v>0</v>
      </c>
      <c r="AK6" s="220">
        <v>0</v>
      </c>
      <c r="AL6" s="221">
        <v>0</v>
      </c>
      <c r="AM6" s="220">
        <v>0</v>
      </c>
      <c r="AN6" s="220">
        <v>0</v>
      </c>
      <c r="AO6" s="221">
        <v>0</v>
      </c>
      <c r="AP6" s="220">
        <v>0</v>
      </c>
      <c r="AQ6" s="220">
        <v>0</v>
      </c>
      <c r="AR6" s="222">
        <v>0</v>
      </c>
      <c r="AS6" s="219">
        <v>0</v>
      </c>
      <c r="AT6" s="220">
        <v>0</v>
      </c>
      <c r="AU6" s="223">
        <f aca="true" t="shared" si="2" ref="AU6:AU73">AS6+AT6</f>
        <v>0</v>
      </c>
      <c r="AV6" s="224">
        <v>114</v>
      </c>
      <c r="AW6" s="225">
        <v>81</v>
      </c>
      <c r="AX6" s="226">
        <f>SUM(AV6,AW6)</f>
        <v>195</v>
      </c>
      <c r="BA6" s="211"/>
      <c r="BF6" s="211"/>
    </row>
    <row r="7" spans="2:59" s="65" customFormat="1" ht="23.25">
      <c r="B7" s="67" t="s">
        <v>90</v>
      </c>
      <c r="C7" s="215">
        <v>7</v>
      </c>
      <c r="D7" s="227">
        <v>5</v>
      </c>
      <c r="E7" s="216">
        <f t="shared" si="0"/>
        <v>12</v>
      </c>
      <c r="F7" s="228">
        <v>14</v>
      </c>
      <c r="G7" s="229">
        <v>6</v>
      </c>
      <c r="H7" s="217">
        <f aca="true" t="shared" si="3" ref="H7:H14">F7+G7</f>
        <v>20</v>
      </c>
      <c r="I7" s="215">
        <v>21</v>
      </c>
      <c r="J7" s="227">
        <v>5</v>
      </c>
      <c r="K7" s="216">
        <f t="shared" si="1"/>
        <v>26</v>
      </c>
      <c r="L7" s="215">
        <v>7</v>
      </c>
      <c r="M7" s="227">
        <v>4</v>
      </c>
      <c r="N7" s="217">
        <f aca="true" t="shared" si="4" ref="N7:N14">L7+M7</f>
        <v>11</v>
      </c>
      <c r="O7" s="215">
        <v>0</v>
      </c>
      <c r="P7" s="227">
        <v>0</v>
      </c>
      <c r="Q7" s="218">
        <f aca="true" t="shared" si="5" ref="Q7:Q14">O7+P7</f>
        <v>0</v>
      </c>
      <c r="R7" s="219">
        <v>0</v>
      </c>
      <c r="S7" s="220">
        <v>0</v>
      </c>
      <c r="T7" s="221">
        <v>0</v>
      </c>
      <c r="U7" s="220">
        <v>0</v>
      </c>
      <c r="V7" s="220">
        <v>0</v>
      </c>
      <c r="W7" s="221">
        <v>0</v>
      </c>
      <c r="X7" s="220">
        <v>0</v>
      </c>
      <c r="Y7" s="220">
        <v>0</v>
      </c>
      <c r="Z7" s="221">
        <v>0</v>
      </c>
      <c r="AA7" s="220">
        <v>0</v>
      </c>
      <c r="AB7" s="220">
        <v>0</v>
      </c>
      <c r="AC7" s="222">
        <v>0</v>
      </c>
      <c r="AD7" s="219">
        <v>0</v>
      </c>
      <c r="AE7" s="220">
        <v>0</v>
      </c>
      <c r="AF7" s="221">
        <v>0</v>
      </c>
      <c r="AG7" s="220">
        <v>0</v>
      </c>
      <c r="AH7" s="220">
        <v>0</v>
      </c>
      <c r="AI7" s="221">
        <v>0</v>
      </c>
      <c r="AJ7" s="220">
        <v>0</v>
      </c>
      <c r="AK7" s="220">
        <v>0</v>
      </c>
      <c r="AL7" s="221">
        <v>0</v>
      </c>
      <c r="AM7" s="220">
        <v>0</v>
      </c>
      <c r="AN7" s="220">
        <v>0</v>
      </c>
      <c r="AO7" s="221">
        <v>0</v>
      </c>
      <c r="AP7" s="220">
        <v>0</v>
      </c>
      <c r="AQ7" s="220">
        <v>0</v>
      </c>
      <c r="AR7" s="222">
        <v>0</v>
      </c>
      <c r="AS7" s="219">
        <v>0</v>
      </c>
      <c r="AT7" s="220">
        <v>0</v>
      </c>
      <c r="AU7" s="223">
        <f t="shared" si="2"/>
        <v>0</v>
      </c>
      <c r="AV7" s="224">
        <v>37</v>
      </c>
      <c r="AW7" s="225">
        <v>18</v>
      </c>
      <c r="AX7" s="226">
        <f aca="true" t="shared" si="6" ref="AX7:AX75">SUM(AV7,AW7)</f>
        <v>55</v>
      </c>
      <c r="AY7" s="213"/>
      <c r="BA7" s="196"/>
      <c r="BC7" s="230"/>
      <c r="BE7" s="211"/>
      <c r="BG7" s="230"/>
    </row>
    <row r="8" spans="2:56" s="65" customFormat="1" ht="23.25">
      <c r="B8" s="67" t="s">
        <v>91</v>
      </c>
      <c r="C8" s="215">
        <v>47</v>
      </c>
      <c r="D8" s="215">
        <v>25</v>
      </c>
      <c r="E8" s="216">
        <f t="shared" si="0"/>
        <v>72</v>
      </c>
      <c r="F8" s="215">
        <v>19</v>
      </c>
      <c r="G8" s="215">
        <v>24</v>
      </c>
      <c r="H8" s="217">
        <f t="shared" si="3"/>
        <v>43</v>
      </c>
      <c r="I8" s="215">
        <v>19</v>
      </c>
      <c r="J8" s="215">
        <v>13</v>
      </c>
      <c r="K8" s="216">
        <f t="shared" si="1"/>
        <v>32</v>
      </c>
      <c r="L8" s="215">
        <v>17</v>
      </c>
      <c r="M8" s="215">
        <v>16</v>
      </c>
      <c r="N8" s="217">
        <f t="shared" si="4"/>
        <v>33</v>
      </c>
      <c r="O8" s="215">
        <v>0</v>
      </c>
      <c r="P8" s="227">
        <v>0</v>
      </c>
      <c r="Q8" s="231">
        <f t="shared" si="5"/>
        <v>0</v>
      </c>
      <c r="R8" s="232">
        <v>0</v>
      </c>
      <c r="S8" s="220">
        <v>0</v>
      </c>
      <c r="T8" s="221">
        <v>0</v>
      </c>
      <c r="U8" s="220">
        <v>0</v>
      </c>
      <c r="V8" s="220">
        <v>0</v>
      </c>
      <c r="W8" s="221">
        <v>0</v>
      </c>
      <c r="X8" s="220">
        <v>0</v>
      </c>
      <c r="Y8" s="220">
        <v>0</v>
      </c>
      <c r="Z8" s="221">
        <v>0</v>
      </c>
      <c r="AA8" s="220">
        <v>0</v>
      </c>
      <c r="AB8" s="220">
        <v>0</v>
      </c>
      <c r="AC8" s="222">
        <v>0</v>
      </c>
      <c r="AD8" s="219">
        <v>0</v>
      </c>
      <c r="AE8" s="220">
        <v>0</v>
      </c>
      <c r="AF8" s="221">
        <v>0</v>
      </c>
      <c r="AG8" s="220">
        <v>0</v>
      </c>
      <c r="AH8" s="220">
        <v>0</v>
      </c>
      <c r="AI8" s="221">
        <v>0</v>
      </c>
      <c r="AJ8" s="220">
        <v>0</v>
      </c>
      <c r="AK8" s="220">
        <v>0</v>
      </c>
      <c r="AL8" s="221">
        <v>0</v>
      </c>
      <c r="AM8" s="220">
        <v>0</v>
      </c>
      <c r="AN8" s="220">
        <v>0</v>
      </c>
      <c r="AO8" s="221">
        <v>0</v>
      </c>
      <c r="AP8" s="220">
        <v>0</v>
      </c>
      <c r="AQ8" s="220">
        <v>0</v>
      </c>
      <c r="AR8" s="222">
        <v>0</v>
      </c>
      <c r="AS8" s="219">
        <v>0</v>
      </c>
      <c r="AT8" s="220">
        <v>0</v>
      </c>
      <c r="AU8" s="223">
        <f t="shared" si="2"/>
        <v>0</v>
      </c>
      <c r="AV8" s="224">
        <v>120</v>
      </c>
      <c r="AW8" s="225">
        <v>82</v>
      </c>
      <c r="AX8" s="226">
        <f t="shared" si="6"/>
        <v>202</v>
      </c>
      <c r="AZ8" s="213"/>
      <c r="BB8" s="211"/>
      <c r="BC8" s="196"/>
      <c r="BD8" s="211"/>
    </row>
    <row r="9" spans="2:59" s="65" customFormat="1" ht="23.25">
      <c r="B9" s="67" t="s">
        <v>92</v>
      </c>
      <c r="C9" s="215">
        <v>28</v>
      </c>
      <c r="D9" s="227">
        <v>0</v>
      </c>
      <c r="E9" s="216">
        <f t="shared" si="0"/>
        <v>28</v>
      </c>
      <c r="F9" s="228">
        <v>18</v>
      </c>
      <c r="G9" s="229">
        <v>1</v>
      </c>
      <c r="H9" s="217">
        <f t="shared" si="3"/>
        <v>19</v>
      </c>
      <c r="I9" s="215">
        <v>21</v>
      </c>
      <c r="J9" s="227">
        <v>0</v>
      </c>
      <c r="K9" s="216">
        <f t="shared" si="1"/>
        <v>21</v>
      </c>
      <c r="L9" s="215">
        <v>10</v>
      </c>
      <c r="M9" s="227">
        <v>2</v>
      </c>
      <c r="N9" s="217">
        <f t="shared" si="4"/>
        <v>12</v>
      </c>
      <c r="O9" s="215">
        <v>0</v>
      </c>
      <c r="P9" s="227">
        <v>0</v>
      </c>
      <c r="Q9" s="218">
        <f t="shared" si="5"/>
        <v>0</v>
      </c>
      <c r="R9" s="219">
        <v>0</v>
      </c>
      <c r="S9" s="220">
        <v>0</v>
      </c>
      <c r="T9" s="221">
        <v>0</v>
      </c>
      <c r="U9" s="220">
        <v>0</v>
      </c>
      <c r="V9" s="220">
        <v>0</v>
      </c>
      <c r="W9" s="221">
        <v>0</v>
      </c>
      <c r="X9" s="220">
        <v>0</v>
      </c>
      <c r="Y9" s="220">
        <v>0</v>
      </c>
      <c r="Z9" s="221">
        <v>0</v>
      </c>
      <c r="AA9" s="220">
        <v>0</v>
      </c>
      <c r="AB9" s="220">
        <v>0</v>
      </c>
      <c r="AC9" s="222">
        <v>0</v>
      </c>
      <c r="AD9" s="219">
        <v>0</v>
      </c>
      <c r="AE9" s="220">
        <v>0</v>
      </c>
      <c r="AF9" s="221">
        <v>0</v>
      </c>
      <c r="AG9" s="220">
        <v>0</v>
      </c>
      <c r="AH9" s="220">
        <v>0</v>
      </c>
      <c r="AI9" s="221">
        <v>0</v>
      </c>
      <c r="AJ9" s="220">
        <v>0</v>
      </c>
      <c r="AK9" s="220">
        <v>0</v>
      </c>
      <c r="AL9" s="221">
        <v>0</v>
      </c>
      <c r="AM9" s="220">
        <v>0</v>
      </c>
      <c r="AN9" s="220">
        <v>0</v>
      </c>
      <c r="AO9" s="221">
        <v>0</v>
      </c>
      <c r="AP9" s="220">
        <v>0</v>
      </c>
      <c r="AQ9" s="220">
        <v>0</v>
      </c>
      <c r="AR9" s="222">
        <v>0</v>
      </c>
      <c r="AS9" s="219">
        <v>0</v>
      </c>
      <c r="AT9" s="220">
        <v>0</v>
      </c>
      <c r="AU9" s="223">
        <f t="shared" si="2"/>
        <v>0</v>
      </c>
      <c r="AV9" s="224">
        <v>71</v>
      </c>
      <c r="AW9" s="225">
        <v>2</v>
      </c>
      <c r="AX9" s="226">
        <f t="shared" si="6"/>
        <v>73</v>
      </c>
      <c r="BA9" s="213"/>
      <c r="BC9" s="230"/>
      <c r="BE9" s="230"/>
      <c r="BG9" s="230"/>
    </row>
    <row r="10" spans="2:56" s="65" customFormat="1" ht="23.25">
      <c r="B10" s="67" t="s">
        <v>93</v>
      </c>
      <c r="C10" s="215">
        <v>42</v>
      </c>
      <c r="D10" s="215">
        <v>32</v>
      </c>
      <c r="E10" s="216">
        <f t="shared" si="0"/>
        <v>74</v>
      </c>
      <c r="F10" s="215">
        <v>27</v>
      </c>
      <c r="G10" s="215">
        <v>25</v>
      </c>
      <c r="H10" s="217">
        <f t="shared" si="3"/>
        <v>52</v>
      </c>
      <c r="I10" s="215">
        <v>28</v>
      </c>
      <c r="J10" s="215">
        <v>22</v>
      </c>
      <c r="K10" s="216">
        <f t="shared" si="1"/>
        <v>50</v>
      </c>
      <c r="L10" s="215">
        <v>19</v>
      </c>
      <c r="M10" s="227">
        <v>19</v>
      </c>
      <c r="N10" s="217">
        <f t="shared" si="4"/>
        <v>38</v>
      </c>
      <c r="O10" s="215">
        <v>0</v>
      </c>
      <c r="P10" s="227">
        <v>0</v>
      </c>
      <c r="Q10" s="218">
        <f t="shared" si="5"/>
        <v>0</v>
      </c>
      <c r="R10" s="233">
        <v>0</v>
      </c>
      <c r="S10" s="229">
        <v>0</v>
      </c>
      <c r="T10" s="234">
        <v>0</v>
      </c>
      <c r="U10" s="228">
        <v>0</v>
      </c>
      <c r="V10" s="228">
        <v>0</v>
      </c>
      <c r="W10" s="235">
        <f>U10+V10</f>
        <v>0</v>
      </c>
      <c r="X10" s="228">
        <v>0</v>
      </c>
      <c r="Y10" s="229">
        <v>0</v>
      </c>
      <c r="Z10" s="234">
        <f>X10+Y10</f>
        <v>0</v>
      </c>
      <c r="AA10" s="228">
        <v>0</v>
      </c>
      <c r="AB10" s="229">
        <v>0</v>
      </c>
      <c r="AC10" s="236">
        <f>AA10+AB10</f>
        <v>0</v>
      </c>
      <c r="AD10" s="233">
        <v>0</v>
      </c>
      <c r="AE10" s="228">
        <v>0</v>
      </c>
      <c r="AF10" s="235">
        <v>0</v>
      </c>
      <c r="AG10" s="228">
        <v>0</v>
      </c>
      <c r="AH10" s="228">
        <v>0</v>
      </c>
      <c r="AI10" s="235">
        <v>0</v>
      </c>
      <c r="AJ10" s="228">
        <v>0</v>
      </c>
      <c r="AK10" s="228">
        <v>0</v>
      </c>
      <c r="AL10" s="235">
        <v>0</v>
      </c>
      <c r="AM10" s="228">
        <v>0</v>
      </c>
      <c r="AN10" s="228">
        <v>0</v>
      </c>
      <c r="AO10" s="235">
        <v>0</v>
      </c>
      <c r="AP10" s="228">
        <v>0</v>
      </c>
      <c r="AQ10" s="228">
        <v>0</v>
      </c>
      <c r="AR10" s="237">
        <v>0</v>
      </c>
      <c r="AS10" s="238">
        <v>0</v>
      </c>
      <c r="AT10" s="228">
        <v>0</v>
      </c>
      <c r="AU10" s="223">
        <f t="shared" si="2"/>
        <v>0</v>
      </c>
      <c r="AV10" s="224">
        <v>128</v>
      </c>
      <c r="AW10" s="225">
        <v>103</v>
      </c>
      <c r="AX10" s="226">
        <f t="shared" si="6"/>
        <v>231</v>
      </c>
      <c r="AZ10" s="230"/>
      <c r="BB10" s="211"/>
      <c r="BD10" s="211"/>
    </row>
    <row r="11" spans="2:57" s="65" customFormat="1" ht="23.25">
      <c r="B11" s="67" t="s">
        <v>94</v>
      </c>
      <c r="C11" s="228">
        <v>19</v>
      </c>
      <c r="D11" s="229">
        <v>1</v>
      </c>
      <c r="E11" s="234">
        <f t="shared" si="0"/>
        <v>20</v>
      </c>
      <c r="F11" s="228">
        <v>19</v>
      </c>
      <c r="G11" s="229">
        <v>2</v>
      </c>
      <c r="H11" s="235">
        <f t="shared" si="3"/>
        <v>21</v>
      </c>
      <c r="I11" s="228">
        <v>27</v>
      </c>
      <c r="J11" s="229">
        <v>1</v>
      </c>
      <c r="K11" s="234">
        <f t="shared" si="1"/>
        <v>28</v>
      </c>
      <c r="L11" s="228">
        <v>15</v>
      </c>
      <c r="M11" s="229">
        <v>1</v>
      </c>
      <c r="N11" s="235">
        <f t="shared" si="4"/>
        <v>16</v>
      </c>
      <c r="O11" s="228">
        <v>0</v>
      </c>
      <c r="P11" s="229">
        <v>0</v>
      </c>
      <c r="Q11" s="236">
        <f t="shared" si="5"/>
        <v>0</v>
      </c>
      <c r="R11" s="233">
        <v>27</v>
      </c>
      <c r="S11" s="229">
        <v>0</v>
      </c>
      <c r="T11" s="234">
        <f>R11+S11</f>
        <v>27</v>
      </c>
      <c r="U11" s="228">
        <v>0</v>
      </c>
      <c r="V11" s="228">
        <v>0</v>
      </c>
      <c r="W11" s="235">
        <f>U11+V11</f>
        <v>0</v>
      </c>
      <c r="X11" s="228">
        <v>0</v>
      </c>
      <c r="Y11" s="229">
        <v>0</v>
      </c>
      <c r="Z11" s="234">
        <f>X11+Y11</f>
        <v>0</v>
      </c>
      <c r="AA11" s="228">
        <v>0</v>
      </c>
      <c r="AB11" s="229">
        <v>0</v>
      </c>
      <c r="AC11" s="236">
        <f>AA11+AB11</f>
        <v>0</v>
      </c>
      <c r="AD11" s="233">
        <v>0</v>
      </c>
      <c r="AE11" s="228">
        <v>0</v>
      </c>
      <c r="AF11" s="235">
        <v>0</v>
      </c>
      <c r="AG11" s="228">
        <v>0</v>
      </c>
      <c r="AH11" s="228">
        <v>0</v>
      </c>
      <c r="AI11" s="235">
        <v>0</v>
      </c>
      <c r="AJ11" s="228">
        <v>0</v>
      </c>
      <c r="AK11" s="228">
        <v>0</v>
      </c>
      <c r="AL11" s="235">
        <v>0</v>
      </c>
      <c r="AM11" s="228">
        <v>0</v>
      </c>
      <c r="AN11" s="228">
        <v>0</v>
      </c>
      <c r="AO11" s="235">
        <v>0</v>
      </c>
      <c r="AP11" s="228">
        <v>0</v>
      </c>
      <c r="AQ11" s="228">
        <v>0</v>
      </c>
      <c r="AR11" s="236">
        <v>0</v>
      </c>
      <c r="AS11" s="233">
        <v>0</v>
      </c>
      <c r="AT11" s="228">
        <v>0</v>
      </c>
      <c r="AU11" s="239">
        <f t="shared" si="2"/>
        <v>0</v>
      </c>
      <c r="AV11" s="224">
        <v>105</v>
      </c>
      <c r="AW11" s="225">
        <v>4</v>
      </c>
      <c r="AX11" s="226">
        <f t="shared" si="6"/>
        <v>109</v>
      </c>
      <c r="AY11" s="213"/>
      <c r="AZ11" s="196"/>
      <c r="BA11" s="211"/>
      <c r="BE11" s="230"/>
    </row>
    <row r="12" spans="2:58" s="65" customFormat="1" ht="23.25">
      <c r="B12" s="67" t="s">
        <v>95</v>
      </c>
      <c r="C12" s="215">
        <v>62</v>
      </c>
      <c r="D12" s="215">
        <v>11</v>
      </c>
      <c r="E12" s="216">
        <f t="shared" si="0"/>
        <v>73</v>
      </c>
      <c r="F12" s="215">
        <v>54</v>
      </c>
      <c r="G12" s="215">
        <v>18</v>
      </c>
      <c r="H12" s="217">
        <f t="shared" si="3"/>
        <v>72</v>
      </c>
      <c r="I12" s="215">
        <v>46</v>
      </c>
      <c r="J12" s="215">
        <v>24</v>
      </c>
      <c r="K12" s="216">
        <f t="shared" si="1"/>
        <v>70</v>
      </c>
      <c r="L12" s="215">
        <v>61</v>
      </c>
      <c r="M12" s="215">
        <v>16</v>
      </c>
      <c r="N12" s="217">
        <f t="shared" si="4"/>
        <v>77</v>
      </c>
      <c r="O12" s="215">
        <v>0</v>
      </c>
      <c r="P12" s="227">
        <v>0</v>
      </c>
      <c r="Q12" s="218">
        <f t="shared" si="5"/>
        <v>0</v>
      </c>
      <c r="R12" s="233">
        <v>54</v>
      </c>
      <c r="S12" s="229">
        <v>6</v>
      </c>
      <c r="T12" s="234">
        <f>R12+S12</f>
        <v>60</v>
      </c>
      <c r="U12" s="220">
        <v>0</v>
      </c>
      <c r="V12" s="220">
        <v>0</v>
      </c>
      <c r="W12" s="221">
        <v>0</v>
      </c>
      <c r="X12" s="220">
        <v>0</v>
      </c>
      <c r="Y12" s="220">
        <v>0</v>
      </c>
      <c r="Z12" s="221">
        <v>0</v>
      </c>
      <c r="AA12" s="220">
        <v>0</v>
      </c>
      <c r="AB12" s="220">
        <v>0</v>
      </c>
      <c r="AC12" s="222">
        <v>0</v>
      </c>
      <c r="AD12" s="219">
        <v>0</v>
      </c>
      <c r="AE12" s="220">
        <v>0</v>
      </c>
      <c r="AF12" s="221">
        <v>0</v>
      </c>
      <c r="AG12" s="220">
        <v>0</v>
      </c>
      <c r="AH12" s="220">
        <v>0</v>
      </c>
      <c r="AI12" s="221">
        <v>0</v>
      </c>
      <c r="AJ12" s="220">
        <v>0</v>
      </c>
      <c r="AK12" s="220">
        <v>0</v>
      </c>
      <c r="AL12" s="221">
        <v>0</v>
      </c>
      <c r="AM12" s="220">
        <v>0</v>
      </c>
      <c r="AN12" s="220">
        <v>0</v>
      </c>
      <c r="AO12" s="221">
        <v>0</v>
      </c>
      <c r="AP12" s="220">
        <v>0</v>
      </c>
      <c r="AQ12" s="220">
        <v>0</v>
      </c>
      <c r="AR12" s="222">
        <v>0</v>
      </c>
      <c r="AS12" s="219">
        <v>0</v>
      </c>
      <c r="AT12" s="220">
        <v>0</v>
      </c>
      <c r="AU12" s="239">
        <f t="shared" si="2"/>
        <v>0</v>
      </c>
      <c r="AV12" s="224">
        <v>343</v>
      </c>
      <c r="AW12" s="225">
        <v>71</v>
      </c>
      <c r="AX12" s="226">
        <f t="shared" si="6"/>
        <v>414</v>
      </c>
      <c r="AY12" s="196"/>
      <c r="AZ12" s="196"/>
      <c r="BB12" s="211"/>
      <c r="BF12" s="230"/>
    </row>
    <row r="13" spans="2:55" s="65" customFormat="1" ht="23.25">
      <c r="B13" s="67" t="s">
        <v>39</v>
      </c>
      <c r="C13" s="215">
        <v>66</v>
      </c>
      <c r="D13" s="215">
        <v>3</v>
      </c>
      <c r="E13" s="216">
        <f t="shared" si="0"/>
        <v>69</v>
      </c>
      <c r="F13" s="215">
        <v>26</v>
      </c>
      <c r="G13" s="215">
        <v>8</v>
      </c>
      <c r="H13" s="217">
        <f t="shared" si="3"/>
        <v>34</v>
      </c>
      <c r="I13" s="215">
        <v>12</v>
      </c>
      <c r="J13" s="227">
        <v>2</v>
      </c>
      <c r="K13" s="216">
        <f t="shared" si="1"/>
        <v>14</v>
      </c>
      <c r="L13" s="215">
        <v>0</v>
      </c>
      <c r="M13" s="215">
        <v>0</v>
      </c>
      <c r="N13" s="217">
        <f t="shared" si="4"/>
        <v>0</v>
      </c>
      <c r="O13" s="215">
        <v>0</v>
      </c>
      <c r="P13" s="227">
        <v>0</v>
      </c>
      <c r="Q13" s="231">
        <f t="shared" si="5"/>
        <v>0</v>
      </c>
      <c r="R13" s="232">
        <v>0</v>
      </c>
      <c r="S13" s="220">
        <v>0</v>
      </c>
      <c r="T13" s="221">
        <v>0</v>
      </c>
      <c r="U13" s="220">
        <v>0</v>
      </c>
      <c r="V13" s="220">
        <v>0</v>
      </c>
      <c r="W13" s="221">
        <v>0</v>
      </c>
      <c r="X13" s="220">
        <v>0</v>
      </c>
      <c r="Y13" s="220">
        <v>0</v>
      </c>
      <c r="Z13" s="221">
        <v>0</v>
      </c>
      <c r="AA13" s="220">
        <v>0</v>
      </c>
      <c r="AB13" s="220">
        <v>0</v>
      </c>
      <c r="AC13" s="222">
        <v>0</v>
      </c>
      <c r="AD13" s="219">
        <v>0</v>
      </c>
      <c r="AE13" s="220">
        <v>0</v>
      </c>
      <c r="AF13" s="221">
        <v>0</v>
      </c>
      <c r="AG13" s="220">
        <v>0</v>
      </c>
      <c r="AH13" s="220">
        <v>0</v>
      </c>
      <c r="AI13" s="221">
        <v>0</v>
      </c>
      <c r="AJ13" s="220">
        <v>0</v>
      </c>
      <c r="AK13" s="220">
        <v>0</v>
      </c>
      <c r="AL13" s="221">
        <v>0</v>
      </c>
      <c r="AM13" s="220">
        <v>0</v>
      </c>
      <c r="AN13" s="220">
        <v>0</v>
      </c>
      <c r="AO13" s="221">
        <v>0</v>
      </c>
      <c r="AP13" s="220">
        <v>0</v>
      </c>
      <c r="AQ13" s="220">
        <v>0</v>
      </c>
      <c r="AR13" s="222">
        <v>0</v>
      </c>
      <c r="AS13" s="219">
        <v>0</v>
      </c>
      <c r="AT13" s="220">
        <v>0</v>
      </c>
      <c r="AU13" s="223">
        <f t="shared" si="2"/>
        <v>0</v>
      </c>
      <c r="AV13" s="224">
        <v>114</v>
      </c>
      <c r="AW13" s="225">
        <v>13</v>
      </c>
      <c r="AX13" s="240">
        <f t="shared" si="6"/>
        <v>127</v>
      </c>
      <c r="AY13" s="95"/>
      <c r="AZ13" s="196"/>
      <c r="BA13" s="211"/>
      <c r="BC13" s="211"/>
    </row>
    <row r="14" spans="2:59" s="65" customFormat="1" ht="23.25">
      <c r="B14" s="67" t="s">
        <v>96</v>
      </c>
      <c r="C14" s="215">
        <v>29</v>
      </c>
      <c r="D14" s="227">
        <v>5</v>
      </c>
      <c r="E14" s="216">
        <f t="shared" si="0"/>
        <v>34</v>
      </c>
      <c r="F14" s="215">
        <v>0</v>
      </c>
      <c r="G14" s="215">
        <v>0</v>
      </c>
      <c r="H14" s="217">
        <f t="shared" si="3"/>
        <v>0</v>
      </c>
      <c r="I14" s="215">
        <v>0</v>
      </c>
      <c r="J14" s="227">
        <v>0</v>
      </c>
      <c r="K14" s="216">
        <f t="shared" si="1"/>
        <v>0</v>
      </c>
      <c r="L14" s="215">
        <v>0</v>
      </c>
      <c r="M14" s="215">
        <v>0</v>
      </c>
      <c r="N14" s="217">
        <f t="shared" si="4"/>
        <v>0</v>
      </c>
      <c r="O14" s="215">
        <v>0</v>
      </c>
      <c r="P14" s="227">
        <v>0</v>
      </c>
      <c r="Q14" s="218">
        <f t="shared" si="5"/>
        <v>0</v>
      </c>
      <c r="R14" s="219">
        <v>0</v>
      </c>
      <c r="S14" s="220">
        <v>0</v>
      </c>
      <c r="T14" s="221">
        <v>0</v>
      </c>
      <c r="U14" s="220">
        <v>0</v>
      </c>
      <c r="V14" s="220">
        <v>0</v>
      </c>
      <c r="W14" s="221">
        <v>0</v>
      </c>
      <c r="X14" s="220">
        <v>0</v>
      </c>
      <c r="Y14" s="220">
        <v>0</v>
      </c>
      <c r="Z14" s="221">
        <v>0</v>
      </c>
      <c r="AA14" s="220">
        <v>0</v>
      </c>
      <c r="AB14" s="220">
        <v>0</v>
      </c>
      <c r="AC14" s="222">
        <v>0</v>
      </c>
      <c r="AD14" s="219">
        <v>0</v>
      </c>
      <c r="AE14" s="220">
        <v>0</v>
      </c>
      <c r="AF14" s="221">
        <v>0</v>
      </c>
      <c r="AG14" s="220">
        <v>0</v>
      </c>
      <c r="AH14" s="220">
        <v>0</v>
      </c>
      <c r="AI14" s="221">
        <v>0</v>
      </c>
      <c r="AJ14" s="220">
        <v>0</v>
      </c>
      <c r="AK14" s="220">
        <v>0</v>
      </c>
      <c r="AL14" s="221">
        <v>0</v>
      </c>
      <c r="AM14" s="220">
        <v>0</v>
      </c>
      <c r="AN14" s="220">
        <v>0</v>
      </c>
      <c r="AO14" s="221">
        <v>0</v>
      </c>
      <c r="AP14" s="220">
        <v>0</v>
      </c>
      <c r="AQ14" s="220">
        <v>0</v>
      </c>
      <c r="AR14" s="222">
        <v>0</v>
      </c>
      <c r="AS14" s="219">
        <v>0</v>
      </c>
      <c r="AT14" s="220">
        <v>0</v>
      </c>
      <c r="AU14" s="223">
        <f t="shared" si="2"/>
        <v>0</v>
      </c>
      <c r="AV14" s="224">
        <v>49</v>
      </c>
      <c r="AW14" s="225">
        <v>5</v>
      </c>
      <c r="AX14" s="240">
        <f t="shared" si="6"/>
        <v>54</v>
      </c>
      <c r="AY14" s="95"/>
      <c r="AZ14" s="196"/>
      <c r="BB14" s="211"/>
      <c r="BC14" s="196"/>
      <c r="BD14" s="211"/>
      <c r="BG14" s="230"/>
    </row>
    <row r="15" spans="2:57" s="65" customFormat="1" ht="23.25">
      <c r="B15" s="241" t="s">
        <v>190</v>
      </c>
      <c r="C15" s="242">
        <v>0</v>
      </c>
      <c r="D15" s="243">
        <v>0</v>
      </c>
      <c r="E15" s="244">
        <v>0</v>
      </c>
      <c r="F15" s="242">
        <v>0</v>
      </c>
      <c r="G15" s="242">
        <v>0</v>
      </c>
      <c r="H15" s="245">
        <v>0</v>
      </c>
      <c r="I15" s="242">
        <v>0</v>
      </c>
      <c r="J15" s="243">
        <v>0</v>
      </c>
      <c r="K15" s="244">
        <v>0</v>
      </c>
      <c r="L15" s="242">
        <v>0</v>
      </c>
      <c r="M15" s="242">
        <v>0</v>
      </c>
      <c r="N15" s="245">
        <v>0</v>
      </c>
      <c r="O15" s="242">
        <v>0</v>
      </c>
      <c r="P15" s="243">
        <v>0</v>
      </c>
      <c r="Q15" s="246">
        <v>0</v>
      </c>
      <c r="R15" s="233">
        <v>0</v>
      </c>
      <c r="S15" s="247">
        <v>0</v>
      </c>
      <c r="T15" s="234">
        <f aca="true" t="shared" si="7" ref="T15:T22">R15+S15</f>
        <v>0</v>
      </c>
      <c r="U15" s="238">
        <v>0</v>
      </c>
      <c r="V15" s="238">
        <v>0</v>
      </c>
      <c r="W15" s="235">
        <f aca="true" t="shared" si="8" ref="W15:W22">U15+V15</f>
        <v>0</v>
      </c>
      <c r="X15" s="228">
        <v>142</v>
      </c>
      <c r="Y15" s="229">
        <v>8</v>
      </c>
      <c r="Z15" s="234">
        <f aca="true" t="shared" si="9" ref="Z15:Z22">X15+Y15</f>
        <v>150</v>
      </c>
      <c r="AA15" s="228">
        <v>0</v>
      </c>
      <c r="AB15" s="229">
        <v>0</v>
      </c>
      <c r="AC15" s="236">
        <f aca="true" t="shared" si="10" ref="AC15:AC22">AA15+AB15</f>
        <v>0</v>
      </c>
      <c r="AD15" s="233">
        <v>0</v>
      </c>
      <c r="AE15" s="228">
        <v>0</v>
      </c>
      <c r="AF15" s="235">
        <v>0</v>
      </c>
      <c r="AG15" s="228">
        <v>0</v>
      </c>
      <c r="AH15" s="228">
        <v>0</v>
      </c>
      <c r="AI15" s="235">
        <v>0</v>
      </c>
      <c r="AJ15" s="228">
        <v>0</v>
      </c>
      <c r="AK15" s="228">
        <v>0</v>
      </c>
      <c r="AL15" s="235">
        <v>0</v>
      </c>
      <c r="AM15" s="228">
        <v>0</v>
      </c>
      <c r="AN15" s="228">
        <v>0</v>
      </c>
      <c r="AO15" s="235">
        <v>0</v>
      </c>
      <c r="AP15" s="228">
        <v>0</v>
      </c>
      <c r="AQ15" s="228">
        <v>0</v>
      </c>
      <c r="AR15" s="236">
        <v>0</v>
      </c>
      <c r="AS15" s="233">
        <v>196</v>
      </c>
      <c r="AT15" s="228">
        <v>21</v>
      </c>
      <c r="AU15" s="223">
        <f>AS15+AT15</f>
        <v>217</v>
      </c>
      <c r="AV15" s="224">
        <v>16</v>
      </c>
      <c r="AW15" s="225">
        <v>1</v>
      </c>
      <c r="AX15" s="240">
        <f>SUM(AV15,AW15)</f>
        <v>17</v>
      </c>
      <c r="AY15" s="95"/>
      <c r="AZ15" s="196"/>
      <c r="BA15" s="196"/>
      <c r="BB15" s="196"/>
      <c r="BC15" s="196"/>
      <c r="BD15" s="196"/>
      <c r="BE15" s="196"/>
    </row>
    <row r="16" spans="2:58" s="65" customFormat="1" ht="23.25">
      <c r="B16" s="241" t="s">
        <v>191</v>
      </c>
      <c r="C16" s="242">
        <v>0</v>
      </c>
      <c r="D16" s="243">
        <v>0</v>
      </c>
      <c r="E16" s="244">
        <v>0</v>
      </c>
      <c r="F16" s="242">
        <v>0</v>
      </c>
      <c r="G16" s="242">
        <v>0</v>
      </c>
      <c r="H16" s="245">
        <v>0</v>
      </c>
      <c r="I16" s="242">
        <v>0</v>
      </c>
      <c r="J16" s="243">
        <v>0</v>
      </c>
      <c r="K16" s="244">
        <v>0</v>
      </c>
      <c r="L16" s="242">
        <v>0</v>
      </c>
      <c r="M16" s="242">
        <v>0</v>
      </c>
      <c r="N16" s="245">
        <v>0</v>
      </c>
      <c r="O16" s="242">
        <v>0</v>
      </c>
      <c r="P16" s="243">
        <v>0</v>
      </c>
      <c r="Q16" s="246">
        <v>0</v>
      </c>
      <c r="R16" s="233">
        <v>0</v>
      </c>
      <c r="S16" s="247">
        <v>0</v>
      </c>
      <c r="T16" s="234">
        <f t="shared" si="7"/>
        <v>0</v>
      </c>
      <c r="U16" s="238">
        <v>0</v>
      </c>
      <c r="V16" s="238">
        <v>0</v>
      </c>
      <c r="W16" s="235">
        <f t="shared" si="8"/>
        <v>0</v>
      </c>
      <c r="X16" s="228">
        <v>142</v>
      </c>
      <c r="Y16" s="229">
        <v>8</v>
      </c>
      <c r="Z16" s="234">
        <f t="shared" si="9"/>
        <v>150</v>
      </c>
      <c r="AA16" s="228">
        <v>0</v>
      </c>
      <c r="AB16" s="229">
        <v>0</v>
      </c>
      <c r="AC16" s="236">
        <f t="shared" si="10"/>
        <v>0</v>
      </c>
      <c r="AD16" s="233">
        <v>0</v>
      </c>
      <c r="AE16" s="228">
        <v>0</v>
      </c>
      <c r="AF16" s="235">
        <v>0</v>
      </c>
      <c r="AG16" s="228">
        <v>0</v>
      </c>
      <c r="AH16" s="228">
        <v>0</v>
      </c>
      <c r="AI16" s="235">
        <v>0</v>
      </c>
      <c r="AJ16" s="228">
        <v>0</v>
      </c>
      <c r="AK16" s="228">
        <v>0</v>
      </c>
      <c r="AL16" s="235">
        <v>0</v>
      </c>
      <c r="AM16" s="228">
        <v>0</v>
      </c>
      <c r="AN16" s="228">
        <v>0</v>
      </c>
      <c r="AO16" s="235">
        <v>0</v>
      </c>
      <c r="AP16" s="228">
        <v>0</v>
      </c>
      <c r="AQ16" s="228">
        <v>0</v>
      </c>
      <c r="AR16" s="236">
        <v>0</v>
      </c>
      <c r="AS16" s="233">
        <v>196</v>
      </c>
      <c r="AT16" s="228">
        <v>21</v>
      </c>
      <c r="AU16" s="223">
        <f t="shared" si="2"/>
        <v>217</v>
      </c>
      <c r="AV16" s="224">
        <v>288</v>
      </c>
      <c r="AW16" s="225">
        <v>18</v>
      </c>
      <c r="AX16" s="226">
        <f t="shared" si="6"/>
        <v>306</v>
      </c>
      <c r="AY16" s="196"/>
      <c r="BD16"/>
      <c r="BF16" s="156"/>
    </row>
    <row r="17" spans="2:59" s="65" customFormat="1" ht="23.25">
      <c r="B17" s="241" t="s">
        <v>192</v>
      </c>
      <c r="C17" s="242">
        <v>0</v>
      </c>
      <c r="D17" s="243">
        <v>0</v>
      </c>
      <c r="E17" s="244">
        <v>0</v>
      </c>
      <c r="F17" s="242">
        <v>0</v>
      </c>
      <c r="G17" s="242">
        <v>0</v>
      </c>
      <c r="H17" s="245">
        <v>0</v>
      </c>
      <c r="I17" s="242">
        <v>0</v>
      </c>
      <c r="J17" s="243">
        <v>0</v>
      </c>
      <c r="K17" s="244">
        <v>0</v>
      </c>
      <c r="L17" s="242">
        <v>0</v>
      </c>
      <c r="M17" s="242">
        <v>0</v>
      </c>
      <c r="N17" s="245">
        <v>0</v>
      </c>
      <c r="O17" s="242">
        <v>0</v>
      </c>
      <c r="P17" s="243">
        <v>0</v>
      </c>
      <c r="Q17" s="246">
        <v>0</v>
      </c>
      <c r="R17" s="233">
        <v>0</v>
      </c>
      <c r="S17" s="247">
        <v>0</v>
      </c>
      <c r="T17" s="234">
        <f t="shared" si="7"/>
        <v>0</v>
      </c>
      <c r="U17" s="238">
        <v>0</v>
      </c>
      <c r="V17" s="238">
        <v>0</v>
      </c>
      <c r="W17" s="235">
        <f t="shared" si="8"/>
        <v>0</v>
      </c>
      <c r="X17" s="228">
        <v>15</v>
      </c>
      <c r="Y17" s="229">
        <v>0</v>
      </c>
      <c r="Z17" s="234">
        <f t="shared" si="9"/>
        <v>15</v>
      </c>
      <c r="AA17" s="228">
        <v>0</v>
      </c>
      <c r="AB17" s="229">
        <v>0</v>
      </c>
      <c r="AC17" s="236">
        <f t="shared" si="10"/>
        <v>0</v>
      </c>
      <c r="AD17" s="233">
        <v>0</v>
      </c>
      <c r="AE17" s="228">
        <v>0</v>
      </c>
      <c r="AF17" s="235">
        <v>0</v>
      </c>
      <c r="AG17" s="228">
        <v>0</v>
      </c>
      <c r="AH17" s="228">
        <v>0</v>
      </c>
      <c r="AI17" s="235">
        <v>0</v>
      </c>
      <c r="AJ17" s="228">
        <v>0</v>
      </c>
      <c r="AK17" s="228">
        <v>0</v>
      </c>
      <c r="AL17" s="235">
        <v>0</v>
      </c>
      <c r="AM17" s="228">
        <v>0</v>
      </c>
      <c r="AN17" s="228">
        <v>0</v>
      </c>
      <c r="AO17" s="235">
        <v>0</v>
      </c>
      <c r="AP17" s="228">
        <v>0</v>
      </c>
      <c r="AQ17" s="228">
        <v>0</v>
      </c>
      <c r="AR17" s="236">
        <v>0</v>
      </c>
      <c r="AS17" s="233">
        <v>0</v>
      </c>
      <c r="AT17" s="228">
        <v>0</v>
      </c>
      <c r="AU17" s="223">
        <f t="shared" si="2"/>
        <v>0</v>
      </c>
      <c r="AV17" s="224">
        <v>4</v>
      </c>
      <c r="AW17" s="248" t="s">
        <v>45</v>
      </c>
      <c r="AX17" s="240">
        <f t="shared" si="6"/>
        <v>4</v>
      </c>
      <c r="AY17" s="95"/>
      <c r="BC17" s="213"/>
      <c r="BG17" s="214"/>
    </row>
    <row r="18" spans="2:58" s="65" customFormat="1" ht="23.25">
      <c r="B18" s="241" t="s">
        <v>193</v>
      </c>
      <c r="C18" s="242">
        <v>0</v>
      </c>
      <c r="D18" s="243">
        <v>0</v>
      </c>
      <c r="E18" s="244">
        <v>0</v>
      </c>
      <c r="F18" s="242">
        <v>0</v>
      </c>
      <c r="G18" s="242">
        <v>0</v>
      </c>
      <c r="H18" s="245">
        <v>0</v>
      </c>
      <c r="I18" s="242">
        <v>0</v>
      </c>
      <c r="J18" s="243">
        <v>0</v>
      </c>
      <c r="K18" s="244">
        <v>0</v>
      </c>
      <c r="L18" s="242">
        <v>0</v>
      </c>
      <c r="M18" s="242">
        <v>0</v>
      </c>
      <c r="N18" s="245">
        <v>0</v>
      </c>
      <c r="O18" s="242">
        <v>0</v>
      </c>
      <c r="P18" s="243">
        <v>0</v>
      </c>
      <c r="Q18" s="231">
        <v>0</v>
      </c>
      <c r="R18" s="238">
        <v>0</v>
      </c>
      <c r="S18" s="247">
        <v>0</v>
      </c>
      <c r="T18" s="234">
        <f t="shared" si="7"/>
        <v>0</v>
      </c>
      <c r="U18" s="238">
        <v>0</v>
      </c>
      <c r="V18" s="238">
        <v>0</v>
      </c>
      <c r="W18" s="235">
        <f t="shared" si="8"/>
        <v>0</v>
      </c>
      <c r="X18" s="228">
        <v>22</v>
      </c>
      <c r="Y18" s="229">
        <v>0</v>
      </c>
      <c r="Z18" s="234">
        <f t="shared" si="9"/>
        <v>22</v>
      </c>
      <c r="AA18" s="228">
        <v>0</v>
      </c>
      <c r="AB18" s="229">
        <v>0</v>
      </c>
      <c r="AC18" s="236">
        <f t="shared" si="10"/>
        <v>0</v>
      </c>
      <c r="AD18" s="233">
        <v>0</v>
      </c>
      <c r="AE18" s="228">
        <v>0</v>
      </c>
      <c r="AF18" s="235">
        <v>0</v>
      </c>
      <c r="AG18" s="228">
        <v>0</v>
      </c>
      <c r="AH18" s="228">
        <v>0</v>
      </c>
      <c r="AI18" s="235">
        <v>0</v>
      </c>
      <c r="AJ18" s="228">
        <v>0</v>
      </c>
      <c r="AK18" s="228">
        <v>0</v>
      </c>
      <c r="AL18" s="235">
        <v>0</v>
      </c>
      <c r="AM18" s="228">
        <v>0</v>
      </c>
      <c r="AN18" s="228">
        <v>0</v>
      </c>
      <c r="AO18" s="235">
        <v>0</v>
      </c>
      <c r="AP18" s="228">
        <v>0</v>
      </c>
      <c r="AQ18" s="228">
        <v>0</v>
      </c>
      <c r="AR18" s="236">
        <v>0</v>
      </c>
      <c r="AS18" s="233">
        <v>20</v>
      </c>
      <c r="AT18" s="228">
        <v>1</v>
      </c>
      <c r="AU18" s="223">
        <f t="shared" si="2"/>
        <v>21</v>
      </c>
      <c r="AV18" s="224">
        <v>15</v>
      </c>
      <c r="AW18" s="248" t="s">
        <v>45</v>
      </c>
      <c r="AX18" s="240">
        <f t="shared" si="6"/>
        <v>15</v>
      </c>
      <c r="AY18" s="95"/>
      <c r="BF18" s="213"/>
    </row>
    <row r="19" spans="2:59" s="65" customFormat="1" ht="23.25">
      <c r="B19" s="241" t="s">
        <v>194</v>
      </c>
      <c r="C19" s="242">
        <v>0</v>
      </c>
      <c r="D19" s="243">
        <v>0</v>
      </c>
      <c r="E19" s="244">
        <v>0</v>
      </c>
      <c r="F19" s="242">
        <v>0</v>
      </c>
      <c r="G19" s="242">
        <v>0</v>
      </c>
      <c r="H19" s="245">
        <v>0</v>
      </c>
      <c r="I19" s="242">
        <v>0</v>
      </c>
      <c r="J19" s="243">
        <v>0</v>
      </c>
      <c r="K19" s="244">
        <v>0</v>
      </c>
      <c r="L19" s="242">
        <v>0</v>
      </c>
      <c r="M19" s="242">
        <v>0</v>
      </c>
      <c r="N19" s="245">
        <v>0</v>
      </c>
      <c r="O19" s="242">
        <v>0</v>
      </c>
      <c r="P19" s="243">
        <v>0</v>
      </c>
      <c r="Q19" s="246">
        <v>0</v>
      </c>
      <c r="R19" s="233">
        <v>0</v>
      </c>
      <c r="S19" s="247">
        <v>0</v>
      </c>
      <c r="T19" s="234">
        <f t="shared" si="7"/>
        <v>0</v>
      </c>
      <c r="U19" s="238">
        <v>0</v>
      </c>
      <c r="V19" s="238">
        <v>0</v>
      </c>
      <c r="W19" s="235">
        <f t="shared" si="8"/>
        <v>0</v>
      </c>
      <c r="X19" s="228">
        <v>68</v>
      </c>
      <c r="Y19" s="229">
        <v>1</v>
      </c>
      <c r="Z19" s="234">
        <f t="shared" si="9"/>
        <v>69</v>
      </c>
      <c r="AA19" s="228">
        <v>0</v>
      </c>
      <c r="AB19" s="229">
        <v>0</v>
      </c>
      <c r="AC19" s="236">
        <f t="shared" si="10"/>
        <v>0</v>
      </c>
      <c r="AD19" s="233">
        <v>0</v>
      </c>
      <c r="AE19" s="228">
        <v>0</v>
      </c>
      <c r="AF19" s="235">
        <v>0</v>
      </c>
      <c r="AG19" s="228">
        <v>0</v>
      </c>
      <c r="AH19" s="228">
        <v>0</v>
      </c>
      <c r="AI19" s="235">
        <v>0</v>
      </c>
      <c r="AJ19" s="228">
        <v>0</v>
      </c>
      <c r="AK19" s="228">
        <v>0</v>
      </c>
      <c r="AL19" s="235">
        <v>0</v>
      </c>
      <c r="AM19" s="228">
        <v>0</v>
      </c>
      <c r="AN19" s="228">
        <v>0</v>
      </c>
      <c r="AO19" s="235">
        <v>0</v>
      </c>
      <c r="AP19" s="228">
        <v>0</v>
      </c>
      <c r="AQ19" s="228">
        <v>0</v>
      </c>
      <c r="AR19" s="237">
        <v>0</v>
      </c>
      <c r="AS19" s="238">
        <v>27</v>
      </c>
      <c r="AT19" s="228">
        <v>0</v>
      </c>
      <c r="AU19" s="223">
        <f t="shared" si="2"/>
        <v>27</v>
      </c>
      <c r="AV19" s="224">
        <v>2</v>
      </c>
      <c r="AW19" s="248" t="s">
        <v>45</v>
      </c>
      <c r="AX19" s="240">
        <f t="shared" si="6"/>
        <v>2</v>
      </c>
      <c r="AY19" s="95"/>
      <c r="BG19" s="214"/>
    </row>
    <row r="20" spans="2:58" s="65" customFormat="1" ht="23.25">
      <c r="B20" s="241" t="s">
        <v>195</v>
      </c>
      <c r="C20" s="242">
        <v>0</v>
      </c>
      <c r="D20" s="243">
        <v>0</v>
      </c>
      <c r="E20" s="244">
        <v>0</v>
      </c>
      <c r="F20" s="242">
        <v>0</v>
      </c>
      <c r="G20" s="242">
        <v>0</v>
      </c>
      <c r="H20" s="245">
        <v>0</v>
      </c>
      <c r="I20" s="242">
        <v>0</v>
      </c>
      <c r="J20" s="243">
        <v>0</v>
      </c>
      <c r="K20" s="244">
        <v>0</v>
      </c>
      <c r="L20" s="242">
        <v>0</v>
      </c>
      <c r="M20" s="242">
        <v>0</v>
      </c>
      <c r="N20" s="245">
        <v>0</v>
      </c>
      <c r="O20" s="242">
        <v>0</v>
      </c>
      <c r="P20" s="243">
        <v>0</v>
      </c>
      <c r="Q20" s="246">
        <v>0</v>
      </c>
      <c r="R20" s="233">
        <v>0</v>
      </c>
      <c r="S20" s="247">
        <v>0</v>
      </c>
      <c r="T20" s="234">
        <f t="shared" si="7"/>
        <v>0</v>
      </c>
      <c r="U20" s="238">
        <v>0</v>
      </c>
      <c r="V20" s="238">
        <v>0</v>
      </c>
      <c r="W20" s="235">
        <f t="shared" si="8"/>
        <v>0</v>
      </c>
      <c r="X20" s="228">
        <v>68</v>
      </c>
      <c r="Y20" s="229">
        <v>1</v>
      </c>
      <c r="Z20" s="234">
        <f t="shared" si="9"/>
        <v>69</v>
      </c>
      <c r="AA20" s="228">
        <v>0</v>
      </c>
      <c r="AB20" s="229">
        <v>0</v>
      </c>
      <c r="AC20" s="236">
        <f t="shared" si="10"/>
        <v>0</v>
      </c>
      <c r="AD20" s="233">
        <v>0</v>
      </c>
      <c r="AE20" s="228">
        <v>0</v>
      </c>
      <c r="AF20" s="235">
        <v>0</v>
      </c>
      <c r="AG20" s="228">
        <v>0</v>
      </c>
      <c r="AH20" s="228">
        <v>0</v>
      </c>
      <c r="AI20" s="235">
        <v>0</v>
      </c>
      <c r="AJ20" s="228">
        <v>0</v>
      </c>
      <c r="AK20" s="228">
        <v>0</v>
      </c>
      <c r="AL20" s="235">
        <v>0</v>
      </c>
      <c r="AM20" s="228">
        <v>0</v>
      </c>
      <c r="AN20" s="228">
        <v>0</v>
      </c>
      <c r="AO20" s="235">
        <v>0</v>
      </c>
      <c r="AP20" s="228">
        <v>0</v>
      </c>
      <c r="AQ20" s="228">
        <v>0</v>
      </c>
      <c r="AR20" s="237">
        <v>0</v>
      </c>
      <c r="AS20" s="238">
        <v>27</v>
      </c>
      <c r="AT20" s="228">
        <v>0</v>
      </c>
      <c r="AU20" s="223">
        <f>AS20+AT20</f>
        <v>27</v>
      </c>
      <c r="AV20" s="224">
        <v>2</v>
      </c>
      <c r="AW20" s="225">
        <v>1</v>
      </c>
      <c r="AX20" s="240">
        <f>SUM(AV20,AW20)</f>
        <v>3</v>
      </c>
      <c r="AY20" s="95"/>
      <c r="BD20" s="214"/>
      <c r="BF20" s="213"/>
    </row>
    <row r="21" spans="2:59" s="65" customFormat="1" ht="23.25">
      <c r="B21" s="241" t="s">
        <v>196</v>
      </c>
      <c r="C21" s="242">
        <v>0</v>
      </c>
      <c r="D21" s="243">
        <v>0</v>
      </c>
      <c r="E21" s="244">
        <v>0</v>
      </c>
      <c r="F21" s="242">
        <v>0</v>
      </c>
      <c r="G21" s="242">
        <v>0</v>
      </c>
      <c r="H21" s="245">
        <v>0</v>
      </c>
      <c r="I21" s="242">
        <v>0</v>
      </c>
      <c r="J21" s="243">
        <v>0</v>
      </c>
      <c r="K21" s="244">
        <v>0</v>
      </c>
      <c r="L21" s="242">
        <v>0</v>
      </c>
      <c r="M21" s="242">
        <v>0</v>
      </c>
      <c r="N21" s="245">
        <v>0</v>
      </c>
      <c r="O21" s="242">
        <v>0</v>
      </c>
      <c r="P21" s="243">
        <v>0</v>
      </c>
      <c r="Q21" s="246">
        <v>0</v>
      </c>
      <c r="R21" s="233">
        <v>0</v>
      </c>
      <c r="S21" s="247">
        <v>0</v>
      </c>
      <c r="T21" s="234">
        <f t="shared" si="7"/>
        <v>0</v>
      </c>
      <c r="U21" s="238">
        <v>0</v>
      </c>
      <c r="V21" s="238">
        <v>0</v>
      </c>
      <c r="W21" s="235">
        <f t="shared" si="8"/>
        <v>0</v>
      </c>
      <c r="X21" s="228">
        <v>68</v>
      </c>
      <c r="Y21" s="229">
        <v>1</v>
      </c>
      <c r="Z21" s="234">
        <f t="shared" si="9"/>
        <v>69</v>
      </c>
      <c r="AA21" s="228">
        <v>0</v>
      </c>
      <c r="AB21" s="229">
        <v>0</v>
      </c>
      <c r="AC21" s="236">
        <f t="shared" si="10"/>
        <v>0</v>
      </c>
      <c r="AD21" s="233">
        <v>0</v>
      </c>
      <c r="AE21" s="228">
        <v>0</v>
      </c>
      <c r="AF21" s="235">
        <v>0</v>
      </c>
      <c r="AG21" s="228">
        <v>0</v>
      </c>
      <c r="AH21" s="228">
        <v>0</v>
      </c>
      <c r="AI21" s="235">
        <v>0</v>
      </c>
      <c r="AJ21" s="228">
        <v>0</v>
      </c>
      <c r="AK21" s="228">
        <v>0</v>
      </c>
      <c r="AL21" s="235">
        <v>0</v>
      </c>
      <c r="AM21" s="228">
        <v>0</v>
      </c>
      <c r="AN21" s="228">
        <v>0</v>
      </c>
      <c r="AO21" s="235">
        <v>0</v>
      </c>
      <c r="AP21" s="228">
        <v>0</v>
      </c>
      <c r="AQ21" s="228">
        <v>0</v>
      </c>
      <c r="AR21" s="237">
        <v>0</v>
      </c>
      <c r="AS21" s="238">
        <v>27</v>
      </c>
      <c r="AT21" s="228">
        <v>0</v>
      </c>
      <c r="AU21" s="223">
        <f>AS21+AT21</f>
        <v>27</v>
      </c>
      <c r="AV21" s="224">
        <v>38</v>
      </c>
      <c r="AW21" s="248" t="s">
        <v>45</v>
      </c>
      <c r="AX21" s="240">
        <f>SUM(AV21,AW21)</f>
        <v>38</v>
      </c>
      <c r="AY21" s="95"/>
      <c r="BC21" s="214"/>
      <c r="BG21" s="214"/>
    </row>
    <row r="22" spans="2:58" s="65" customFormat="1" ht="23.25">
      <c r="B22" s="241" t="s">
        <v>197</v>
      </c>
      <c r="C22" s="242">
        <v>0</v>
      </c>
      <c r="D22" s="243">
        <v>0</v>
      </c>
      <c r="E22" s="244">
        <v>0</v>
      </c>
      <c r="F22" s="242">
        <v>0</v>
      </c>
      <c r="G22" s="242">
        <v>0</v>
      </c>
      <c r="H22" s="245">
        <v>0</v>
      </c>
      <c r="I22" s="242">
        <v>0</v>
      </c>
      <c r="J22" s="243">
        <v>0</v>
      </c>
      <c r="K22" s="244">
        <v>0</v>
      </c>
      <c r="L22" s="242">
        <v>0</v>
      </c>
      <c r="M22" s="242">
        <v>0</v>
      </c>
      <c r="N22" s="245">
        <v>0</v>
      </c>
      <c r="O22" s="242">
        <v>0</v>
      </c>
      <c r="P22" s="243">
        <v>0</v>
      </c>
      <c r="Q22" s="246">
        <v>0</v>
      </c>
      <c r="R22" s="233">
        <v>0</v>
      </c>
      <c r="S22" s="247">
        <v>0</v>
      </c>
      <c r="T22" s="234">
        <f t="shared" si="7"/>
        <v>0</v>
      </c>
      <c r="U22" s="238">
        <v>0</v>
      </c>
      <c r="V22" s="238">
        <v>0</v>
      </c>
      <c r="W22" s="235">
        <f t="shared" si="8"/>
        <v>0</v>
      </c>
      <c r="X22" s="228">
        <v>68</v>
      </c>
      <c r="Y22" s="229">
        <v>1</v>
      </c>
      <c r="Z22" s="234">
        <f t="shared" si="9"/>
        <v>69</v>
      </c>
      <c r="AA22" s="228">
        <v>0</v>
      </c>
      <c r="AB22" s="229">
        <v>0</v>
      </c>
      <c r="AC22" s="236">
        <f t="shared" si="10"/>
        <v>0</v>
      </c>
      <c r="AD22" s="233">
        <v>0</v>
      </c>
      <c r="AE22" s="228">
        <v>0</v>
      </c>
      <c r="AF22" s="235">
        <v>0</v>
      </c>
      <c r="AG22" s="228">
        <v>0</v>
      </c>
      <c r="AH22" s="228">
        <v>0</v>
      </c>
      <c r="AI22" s="235">
        <v>0</v>
      </c>
      <c r="AJ22" s="228">
        <v>0</v>
      </c>
      <c r="AK22" s="228">
        <v>0</v>
      </c>
      <c r="AL22" s="235">
        <v>0</v>
      </c>
      <c r="AM22" s="228">
        <v>0</v>
      </c>
      <c r="AN22" s="228">
        <v>0</v>
      </c>
      <c r="AO22" s="235">
        <v>0</v>
      </c>
      <c r="AP22" s="228">
        <v>0</v>
      </c>
      <c r="AQ22" s="228">
        <v>0</v>
      </c>
      <c r="AR22" s="237">
        <v>0</v>
      </c>
      <c r="AS22" s="238">
        <v>27</v>
      </c>
      <c r="AT22" s="228">
        <v>0</v>
      </c>
      <c r="AU22" s="223">
        <f>AS22+AT22</f>
        <v>27</v>
      </c>
      <c r="AV22" s="224">
        <v>1</v>
      </c>
      <c r="AW22" s="248" t="s">
        <v>45</v>
      </c>
      <c r="AX22" s="240">
        <f>SUM(AV22,AW22)</f>
        <v>1</v>
      </c>
      <c r="AY22" s="95"/>
      <c r="BF22" s="213"/>
    </row>
    <row r="23" spans="2:59" s="65" customFormat="1" ht="24" thickBot="1">
      <c r="B23" s="249" t="s">
        <v>3</v>
      </c>
      <c r="C23" s="250">
        <f aca="true" t="shared" si="11" ref="C23:J23">SUM(C6:C19)</f>
        <v>337</v>
      </c>
      <c r="D23" s="250">
        <f t="shared" si="11"/>
        <v>108</v>
      </c>
      <c r="E23" s="250">
        <f t="shared" si="11"/>
        <v>445</v>
      </c>
      <c r="F23" s="250">
        <f t="shared" si="11"/>
        <v>199</v>
      </c>
      <c r="G23" s="250">
        <f t="shared" si="11"/>
        <v>115</v>
      </c>
      <c r="H23" s="250">
        <f t="shared" si="11"/>
        <v>314</v>
      </c>
      <c r="I23" s="250">
        <f t="shared" si="11"/>
        <v>199</v>
      </c>
      <c r="J23" s="250">
        <f t="shared" si="11"/>
        <v>81</v>
      </c>
      <c r="K23" s="250">
        <f aca="true" t="shared" si="12" ref="K23:Q23">SUM(K6:K19)</f>
        <v>280</v>
      </c>
      <c r="L23" s="250">
        <f t="shared" si="12"/>
        <v>148</v>
      </c>
      <c r="M23" s="250">
        <f t="shared" si="12"/>
        <v>66</v>
      </c>
      <c r="N23" s="250">
        <f t="shared" si="12"/>
        <v>214</v>
      </c>
      <c r="O23" s="250">
        <f t="shared" si="12"/>
        <v>11</v>
      </c>
      <c r="P23" s="250">
        <f t="shared" si="12"/>
        <v>9</v>
      </c>
      <c r="Q23" s="250">
        <f t="shared" si="12"/>
        <v>20</v>
      </c>
      <c r="R23" s="251">
        <f>SUM(R6:R19)</f>
        <v>81</v>
      </c>
      <c r="S23" s="251">
        <f aca="true" t="shared" si="13" ref="S23:AC23">SUM(S6:S19)</f>
        <v>6</v>
      </c>
      <c r="T23" s="251">
        <f t="shared" si="13"/>
        <v>87</v>
      </c>
      <c r="U23" s="251">
        <f t="shared" si="13"/>
        <v>0</v>
      </c>
      <c r="V23" s="251">
        <f t="shared" si="13"/>
        <v>0</v>
      </c>
      <c r="W23" s="251">
        <f t="shared" si="13"/>
        <v>0</v>
      </c>
      <c r="X23" s="251">
        <f t="shared" si="13"/>
        <v>389</v>
      </c>
      <c r="Y23" s="251">
        <f t="shared" si="13"/>
        <v>17</v>
      </c>
      <c r="Z23" s="251">
        <f t="shared" si="13"/>
        <v>406</v>
      </c>
      <c r="AA23" s="251">
        <f t="shared" si="13"/>
        <v>0</v>
      </c>
      <c r="AB23" s="251">
        <f t="shared" si="13"/>
        <v>0</v>
      </c>
      <c r="AC23" s="251">
        <f t="shared" si="13"/>
        <v>0</v>
      </c>
      <c r="AD23" s="252">
        <f>SUM(AD6:AD19)</f>
        <v>0</v>
      </c>
      <c r="AE23" s="252">
        <f aca="true" t="shared" si="14" ref="AE23:AR23">SUM(AE6:AE19)</f>
        <v>0</v>
      </c>
      <c r="AF23" s="252">
        <f t="shared" si="14"/>
        <v>0</v>
      </c>
      <c r="AG23" s="252">
        <f t="shared" si="14"/>
        <v>0</v>
      </c>
      <c r="AH23" s="252">
        <f t="shared" si="14"/>
        <v>0</v>
      </c>
      <c r="AI23" s="252">
        <f t="shared" si="14"/>
        <v>0</v>
      </c>
      <c r="AJ23" s="252">
        <f t="shared" si="14"/>
        <v>0</v>
      </c>
      <c r="AK23" s="252">
        <f t="shared" si="14"/>
        <v>0</v>
      </c>
      <c r="AL23" s="252">
        <f t="shared" si="14"/>
        <v>0</v>
      </c>
      <c r="AM23" s="252">
        <f t="shared" si="14"/>
        <v>0</v>
      </c>
      <c r="AN23" s="252">
        <f t="shared" si="14"/>
        <v>0</v>
      </c>
      <c r="AO23" s="252">
        <f t="shared" si="14"/>
        <v>0</v>
      </c>
      <c r="AP23" s="252">
        <f t="shared" si="14"/>
        <v>0</v>
      </c>
      <c r="AQ23" s="252">
        <f t="shared" si="14"/>
        <v>0</v>
      </c>
      <c r="AR23" s="252">
        <f t="shared" si="14"/>
        <v>0</v>
      </c>
      <c r="AS23" s="252">
        <f>SUM(AS6:AS19)</f>
        <v>439</v>
      </c>
      <c r="AT23" s="252">
        <f>SUM(AT6:AT19)</f>
        <v>43</v>
      </c>
      <c r="AU23" s="252">
        <f>SUM(AU6:AU19)</f>
        <v>482</v>
      </c>
      <c r="AV23" s="253">
        <f>SUM(AV6:AV22)</f>
        <v>1447</v>
      </c>
      <c r="AW23" s="253">
        <f>SUM(AW6:AW22)</f>
        <v>399</v>
      </c>
      <c r="AX23" s="253">
        <f>SUM(AX6:AX22)</f>
        <v>1846</v>
      </c>
      <c r="AY23" s="95"/>
      <c r="BG23"/>
    </row>
    <row r="24" spans="2:50" s="65" customFormat="1" ht="23.25">
      <c r="B24" s="198" t="s">
        <v>12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254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255"/>
      <c r="AD24" s="256"/>
      <c r="AE24" s="199"/>
      <c r="AF24" s="199"/>
      <c r="AG24" s="199"/>
      <c r="AH24" s="257"/>
      <c r="AI24" s="199"/>
      <c r="AJ24" s="257"/>
      <c r="AK24" s="199"/>
      <c r="AL24" s="199"/>
      <c r="AM24" s="257"/>
      <c r="AN24" s="257"/>
      <c r="AO24" s="255"/>
      <c r="AP24" s="258"/>
      <c r="AQ24" s="258"/>
      <c r="AR24" s="259"/>
      <c r="AS24" s="260"/>
      <c r="AT24" s="255"/>
      <c r="AU24" s="204"/>
      <c r="AV24" s="261"/>
      <c r="AW24" s="262"/>
      <c r="AX24" s="263"/>
    </row>
    <row r="25" spans="2:56" s="65" customFormat="1" ht="23.25">
      <c r="B25" s="67" t="s">
        <v>17</v>
      </c>
      <c r="C25" s="215">
        <v>0</v>
      </c>
      <c r="D25" s="227">
        <v>40</v>
      </c>
      <c r="E25" s="216">
        <f>C25+D25</f>
        <v>40</v>
      </c>
      <c r="F25" s="215">
        <v>4</v>
      </c>
      <c r="G25" s="215">
        <v>95</v>
      </c>
      <c r="H25" s="217">
        <f aca="true" t="shared" si="15" ref="H25:H37">F25+G25</f>
        <v>99</v>
      </c>
      <c r="I25" s="215">
        <v>1</v>
      </c>
      <c r="J25" s="227">
        <v>84</v>
      </c>
      <c r="K25" s="216">
        <f>I25+J25</f>
        <v>85</v>
      </c>
      <c r="L25" s="215">
        <v>0</v>
      </c>
      <c r="M25" s="227">
        <v>38</v>
      </c>
      <c r="N25" s="217">
        <f>L25+M25</f>
        <v>38</v>
      </c>
      <c r="O25" s="215">
        <v>0</v>
      </c>
      <c r="P25" s="227">
        <v>25</v>
      </c>
      <c r="Q25" s="218">
        <f>O25+P25</f>
        <v>25</v>
      </c>
      <c r="R25" s="219">
        <v>0</v>
      </c>
      <c r="S25" s="220">
        <v>0</v>
      </c>
      <c r="T25" s="221">
        <v>0</v>
      </c>
      <c r="U25" s="220">
        <v>0</v>
      </c>
      <c r="V25" s="220">
        <v>0</v>
      </c>
      <c r="W25" s="221">
        <v>0</v>
      </c>
      <c r="X25" s="220">
        <v>0</v>
      </c>
      <c r="Y25" s="220">
        <v>0</v>
      </c>
      <c r="Z25" s="221">
        <v>0</v>
      </c>
      <c r="AA25" s="220">
        <v>0</v>
      </c>
      <c r="AB25" s="220">
        <v>0</v>
      </c>
      <c r="AC25" s="221">
        <v>0</v>
      </c>
      <c r="AD25" s="219">
        <v>0</v>
      </c>
      <c r="AE25" s="220">
        <v>0</v>
      </c>
      <c r="AF25" s="221">
        <v>0</v>
      </c>
      <c r="AG25" s="220">
        <v>0</v>
      </c>
      <c r="AH25" s="220">
        <v>0</v>
      </c>
      <c r="AI25" s="221">
        <v>0</v>
      </c>
      <c r="AJ25" s="220">
        <v>0</v>
      </c>
      <c r="AK25" s="220">
        <v>0</v>
      </c>
      <c r="AL25" s="221">
        <v>0</v>
      </c>
      <c r="AM25" s="220">
        <v>0</v>
      </c>
      <c r="AN25" s="220">
        <v>0</v>
      </c>
      <c r="AO25" s="221">
        <v>0</v>
      </c>
      <c r="AP25" s="220">
        <v>13</v>
      </c>
      <c r="AQ25" s="220">
        <v>88</v>
      </c>
      <c r="AR25" s="222">
        <f>SUM(AP25:AQ25)</f>
        <v>101</v>
      </c>
      <c r="AS25" s="264">
        <v>0</v>
      </c>
      <c r="AT25" s="221">
        <v>0</v>
      </c>
      <c r="AU25" s="223">
        <f t="shared" si="2"/>
        <v>0</v>
      </c>
      <c r="AV25" s="224">
        <v>12</v>
      </c>
      <c r="AW25" s="225">
        <v>311</v>
      </c>
      <c r="AX25" s="240">
        <f t="shared" si="6"/>
        <v>323</v>
      </c>
      <c r="AY25" s="95"/>
      <c r="AZ25" s="265"/>
      <c r="BA25" s="266"/>
      <c r="BB25" s="267"/>
      <c r="BC25" s="265"/>
      <c r="BD25" s="214"/>
    </row>
    <row r="26" spans="2:60" s="65" customFormat="1" ht="23.25">
      <c r="B26" s="67" t="s">
        <v>18</v>
      </c>
      <c r="C26" s="215">
        <v>13</v>
      </c>
      <c r="D26" s="227">
        <v>51</v>
      </c>
      <c r="E26" s="216">
        <f aca="true" t="shared" si="16" ref="E26:E37">C26+D26</f>
        <v>64</v>
      </c>
      <c r="F26" s="215">
        <v>21</v>
      </c>
      <c r="G26" s="215">
        <v>108</v>
      </c>
      <c r="H26" s="217">
        <f t="shared" si="15"/>
        <v>129</v>
      </c>
      <c r="I26" s="215">
        <v>22</v>
      </c>
      <c r="J26" s="227">
        <v>41</v>
      </c>
      <c r="K26" s="216">
        <f aca="true" t="shared" si="17" ref="K26:K37">I26+J26</f>
        <v>63</v>
      </c>
      <c r="L26" s="215">
        <v>4</v>
      </c>
      <c r="M26" s="227">
        <v>30</v>
      </c>
      <c r="N26" s="217">
        <f aca="true" t="shared" si="18" ref="N26:N37">L26+M26</f>
        <v>34</v>
      </c>
      <c r="O26" s="215">
        <v>4</v>
      </c>
      <c r="P26" s="227">
        <v>15</v>
      </c>
      <c r="Q26" s="231">
        <f aca="true" t="shared" si="19" ref="Q26:Q37">O26+P26</f>
        <v>19</v>
      </c>
      <c r="R26" s="232">
        <v>0</v>
      </c>
      <c r="S26" s="220">
        <v>0</v>
      </c>
      <c r="T26" s="221">
        <v>0</v>
      </c>
      <c r="U26" s="220">
        <v>0</v>
      </c>
      <c r="V26" s="220">
        <v>0</v>
      </c>
      <c r="W26" s="221">
        <v>0</v>
      </c>
      <c r="X26" s="220">
        <v>0</v>
      </c>
      <c r="Y26" s="220">
        <v>0</v>
      </c>
      <c r="Z26" s="221">
        <v>0</v>
      </c>
      <c r="AA26" s="220">
        <v>0</v>
      </c>
      <c r="AB26" s="220">
        <v>0</v>
      </c>
      <c r="AC26" s="222">
        <v>0</v>
      </c>
      <c r="AD26" s="219">
        <v>0</v>
      </c>
      <c r="AE26" s="220">
        <v>0</v>
      </c>
      <c r="AF26" s="221">
        <v>0</v>
      </c>
      <c r="AG26" s="220">
        <v>0</v>
      </c>
      <c r="AH26" s="220">
        <v>0</v>
      </c>
      <c r="AI26" s="221">
        <v>0</v>
      </c>
      <c r="AJ26" s="220">
        <v>0</v>
      </c>
      <c r="AK26" s="220">
        <v>0</v>
      </c>
      <c r="AL26" s="221">
        <v>0</v>
      </c>
      <c r="AM26" s="220">
        <v>0</v>
      </c>
      <c r="AN26" s="220">
        <v>0</v>
      </c>
      <c r="AO26" s="221">
        <v>0</v>
      </c>
      <c r="AP26" s="220">
        <v>0</v>
      </c>
      <c r="AQ26" s="220">
        <v>0</v>
      </c>
      <c r="AR26" s="222">
        <v>0</v>
      </c>
      <c r="AS26" s="219">
        <v>0</v>
      </c>
      <c r="AT26" s="220">
        <v>0</v>
      </c>
      <c r="AU26" s="223">
        <f t="shared" si="2"/>
        <v>0</v>
      </c>
      <c r="AV26" s="224">
        <v>54</v>
      </c>
      <c r="AW26" s="225">
        <v>209</v>
      </c>
      <c r="AX26" s="240">
        <f t="shared" si="6"/>
        <v>263</v>
      </c>
      <c r="AY26" s="95"/>
      <c r="AZ26" s="213"/>
      <c r="BA26" s="214"/>
      <c r="BC26" s="213"/>
      <c r="BD26" s="214"/>
      <c r="BH26" s="214"/>
    </row>
    <row r="27" spans="2:56" s="65" customFormat="1" ht="23.25">
      <c r="B27" s="67" t="s">
        <v>19</v>
      </c>
      <c r="C27" s="215">
        <v>8</v>
      </c>
      <c r="D27" s="227">
        <v>40</v>
      </c>
      <c r="E27" s="216">
        <f t="shared" si="16"/>
        <v>48</v>
      </c>
      <c r="F27" s="228">
        <v>4</v>
      </c>
      <c r="G27" s="229">
        <v>32</v>
      </c>
      <c r="H27" s="217">
        <f t="shared" si="15"/>
        <v>36</v>
      </c>
      <c r="I27" s="215">
        <v>3</v>
      </c>
      <c r="J27" s="227">
        <v>48</v>
      </c>
      <c r="K27" s="216">
        <f t="shared" si="17"/>
        <v>51</v>
      </c>
      <c r="L27" s="215">
        <v>5</v>
      </c>
      <c r="M27" s="227">
        <v>35</v>
      </c>
      <c r="N27" s="217">
        <f t="shared" si="18"/>
        <v>40</v>
      </c>
      <c r="O27" s="215">
        <v>1</v>
      </c>
      <c r="P27" s="227">
        <v>12</v>
      </c>
      <c r="Q27" s="218">
        <f t="shared" si="19"/>
        <v>13</v>
      </c>
      <c r="R27" s="219">
        <v>0</v>
      </c>
      <c r="S27" s="220">
        <v>0</v>
      </c>
      <c r="T27" s="221">
        <v>0</v>
      </c>
      <c r="U27" s="220">
        <v>0</v>
      </c>
      <c r="V27" s="220">
        <v>0</v>
      </c>
      <c r="W27" s="221">
        <v>0</v>
      </c>
      <c r="X27" s="220">
        <v>0</v>
      </c>
      <c r="Y27" s="220">
        <v>0</v>
      </c>
      <c r="Z27" s="221">
        <v>0</v>
      </c>
      <c r="AA27" s="220">
        <v>0</v>
      </c>
      <c r="AB27" s="220">
        <v>0</v>
      </c>
      <c r="AC27" s="222">
        <v>0</v>
      </c>
      <c r="AD27" s="219">
        <v>0</v>
      </c>
      <c r="AE27" s="220">
        <v>0</v>
      </c>
      <c r="AF27" s="221">
        <v>0</v>
      </c>
      <c r="AG27" s="220">
        <v>0</v>
      </c>
      <c r="AH27" s="220">
        <v>0</v>
      </c>
      <c r="AI27" s="221">
        <v>0</v>
      </c>
      <c r="AJ27" s="220">
        <v>0</v>
      </c>
      <c r="AK27" s="220">
        <v>0</v>
      </c>
      <c r="AL27" s="221">
        <v>0</v>
      </c>
      <c r="AM27" s="220">
        <v>0</v>
      </c>
      <c r="AN27" s="220">
        <v>0</v>
      </c>
      <c r="AO27" s="221">
        <v>0</v>
      </c>
      <c r="AP27" s="220">
        <v>0</v>
      </c>
      <c r="AQ27" s="220">
        <v>0</v>
      </c>
      <c r="AR27" s="222">
        <v>0</v>
      </c>
      <c r="AS27" s="219">
        <v>0</v>
      </c>
      <c r="AT27" s="220">
        <v>0</v>
      </c>
      <c r="AU27" s="223">
        <f t="shared" si="2"/>
        <v>0</v>
      </c>
      <c r="AV27" s="224">
        <f>20+3</f>
        <v>23</v>
      </c>
      <c r="AW27" s="225">
        <f>149+21</f>
        <v>170</v>
      </c>
      <c r="AX27" s="226">
        <f t="shared" si="6"/>
        <v>193</v>
      </c>
      <c r="AZ27" s="213"/>
      <c r="BA27" s="214"/>
      <c r="BC27" s="213"/>
      <c r="BD27" s="214"/>
    </row>
    <row r="28" spans="2:56" s="65" customFormat="1" ht="23.25">
      <c r="B28" s="67" t="s">
        <v>20</v>
      </c>
      <c r="C28" s="215">
        <v>5</v>
      </c>
      <c r="D28" s="227">
        <v>54</v>
      </c>
      <c r="E28" s="216">
        <f t="shared" si="16"/>
        <v>59</v>
      </c>
      <c r="F28" s="215">
        <v>15</v>
      </c>
      <c r="G28" s="215">
        <v>113</v>
      </c>
      <c r="H28" s="217">
        <f t="shared" si="15"/>
        <v>128</v>
      </c>
      <c r="I28" s="215">
        <v>6</v>
      </c>
      <c r="J28" s="227">
        <v>44</v>
      </c>
      <c r="K28" s="216">
        <f t="shared" si="17"/>
        <v>50</v>
      </c>
      <c r="L28" s="215">
        <v>1</v>
      </c>
      <c r="M28" s="227">
        <v>30</v>
      </c>
      <c r="N28" s="217">
        <f t="shared" si="18"/>
        <v>31</v>
      </c>
      <c r="O28" s="215">
        <v>2</v>
      </c>
      <c r="P28" s="227">
        <v>16</v>
      </c>
      <c r="Q28" s="218">
        <f t="shared" si="19"/>
        <v>18</v>
      </c>
      <c r="R28" s="219">
        <v>0</v>
      </c>
      <c r="S28" s="220">
        <v>0</v>
      </c>
      <c r="T28" s="221">
        <v>0</v>
      </c>
      <c r="U28" s="220">
        <v>0</v>
      </c>
      <c r="V28" s="220">
        <v>0</v>
      </c>
      <c r="W28" s="221">
        <v>0</v>
      </c>
      <c r="X28" s="220">
        <v>0</v>
      </c>
      <c r="Y28" s="220">
        <v>0</v>
      </c>
      <c r="Z28" s="221">
        <v>0</v>
      </c>
      <c r="AA28" s="220">
        <v>0</v>
      </c>
      <c r="AB28" s="220">
        <v>0</v>
      </c>
      <c r="AC28" s="222">
        <v>0</v>
      </c>
      <c r="AD28" s="219">
        <v>0</v>
      </c>
      <c r="AE28" s="220">
        <v>0</v>
      </c>
      <c r="AF28" s="221">
        <v>0</v>
      </c>
      <c r="AG28" s="220">
        <v>0</v>
      </c>
      <c r="AH28" s="220">
        <v>0</v>
      </c>
      <c r="AI28" s="221">
        <v>0</v>
      </c>
      <c r="AJ28" s="220">
        <v>0</v>
      </c>
      <c r="AK28" s="220">
        <v>0</v>
      </c>
      <c r="AL28" s="221">
        <v>0</v>
      </c>
      <c r="AM28" s="220">
        <v>0</v>
      </c>
      <c r="AN28" s="220">
        <v>0</v>
      </c>
      <c r="AO28" s="221">
        <v>0</v>
      </c>
      <c r="AP28" s="220">
        <v>0</v>
      </c>
      <c r="AQ28" s="220">
        <v>0</v>
      </c>
      <c r="AR28" s="222">
        <v>0</v>
      </c>
      <c r="AS28" s="219">
        <v>0</v>
      </c>
      <c r="AT28" s="220">
        <v>0</v>
      </c>
      <c r="AU28" s="223">
        <f t="shared" si="2"/>
        <v>0</v>
      </c>
      <c r="AV28" s="224">
        <v>24</v>
      </c>
      <c r="AW28" s="225">
        <v>223</v>
      </c>
      <c r="AX28" s="226">
        <f t="shared" si="6"/>
        <v>247</v>
      </c>
      <c r="AZ28" s="213"/>
      <c r="BA28" s="214"/>
      <c r="BC28" s="213"/>
      <c r="BD28" s="214"/>
    </row>
    <row r="29" spans="2:60" s="65" customFormat="1" ht="23.25">
      <c r="B29" s="67" t="s">
        <v>21</v>
      </c>
      <c r="C29" s="215">
        <v>2</v>
      </c>
      <c r="D29" s="227">
        <v>46</v>
      </c>
      <c r="E29" s="216">
        <f t="shared" si="16"/>
        <v>48</v>
      </c>
      <c r="F29" s="215">
        <v>7</v>
      </c>
      <c r="G29" s="215">
        <v>89</v>
      </c>
      <c r="H29" s="217">
        <f t="shared" si="15"/>
        <v>96</v>
      </c>
      <c r="I29" s="215">
        <v>4</v>
      </c>
      <c r="J29" s="227">
        <v>26</v>
      </c>
      <c r="K29" s="216">
        <f t="shared" si="17"/>
        <v>30</v>
      </c>
      <c r="L29" s="215">
        <v>0</v>
      </c>
      <c r="M29" s="215">
        <v>0</v>
      </c>
      <c r="N29" s="217">
        <f t="shared" si="18"/>
        <v>0</v>
      </c>
      <c r="O29" s="68">
        <v>0</v>
      </c>
      <c r="P29" s="68">
        <v>0</v>
      </c>
      <c r="Q29" s="218">
        <f t="shared" si="19"/>
        <v>0</v>
      </c>
      <c r="R29" s="219">
        <v>0</v>
      </c>
      <c r="S29" s="220">
        <v>0</v>
      </c>
      <c r="T29" s="221">
        <v>0</v>
      </c>
      <c r="U29" s="220">
        <v>0</v>
      </c>
      <c r="V29" s="220">
        <v>0</v>
      </c>
      <c r="W29" s="221">
        <v>0</v>
      </c>
      <c r="X29" s="220">
        <v>0</v>
      </c>
      <c r="Y29" s="220">
        <v>0</v>
      </c>
      <c r="Z29" s="221">
        <v>0</v>
      </c>
      <c r="AA29" s="220">
        <v>0</v>
      </c>
      <c r="AB29" s="220">
        <v>0</v>
      </c>
      <c r="AC29" s="222">
        <v>0</v>
      </c>
      <c r="AD29" s="219">
        <v>0</v>
      </c>
      <c r="AE29" s="220">
        <v>0</v>
      </c>
      <c r="AF29" s="221">
        <v>0</v>
      </c>
      <c r="AG29" s="220">
        <v>0</v>
      </c>
      <c r="AH29" s="220">
        <v>0</v>
      </c>
      <c r="AI29" s="221">
        <v>0</v>
      </c>
      <c r="AJ29" s="220">
        <v>0</v>
      </c>
      <c r="AK29" s="220">
        <v>0</v>
      </c>
      <c r="AL29" s="221">
        <v>0</v>
      </c>
      <c r="AM29" s="220">
        <v>0</v>
      </c>
      <c r="AN29" s="220">
        <v>0</v>
      </c>
      <c r="AO29" s="221">
        <v>0</v>
      </c>
      <c r="AP29" s="220">
        <v>0</v>
      </c>
      <c r="AQ29" s="220">
        <v>0</v>
      </c>
      <c r="AR29" s="239">
        <v>0</v>
      </c>
      <c r="AS29" s="232">
        <v>0</v>
      </c>
      <c r="AT29" s="220">
        <v>0</v>
      </c>
      <c r="AU29" s="223">
        <f t="shared" si="2"/>
        <v>0</v>
      </c>
      <c r="AV29" s="224">
        <v>19</v>
      </c>
      <c r="AW29" s="225">
        <v>178</v>
      </c>
      <c r="AX29" s="240">
        <f t="shared" si="6"/>
        <v>197</v>
      </c>
      <c r="AY29" s="95"/>
      <c r="BF29" s="214"/>
      <c r="BH29" s="213"/>
    </row>
    <row r="30" spans="2:55" s="65" customFormat="1" ht="23.25">
      <c r="B30" s="67" t="s">
        <v>22</v>
      </c>
      <c r="C30" s="215">
        <v>7</v>
      </c>
      <c r="D30" s="227">
        <v>33</v>
      </c>
      <c r="E30" s="216">
        <f t="shared" si="16"/>
        <v>40</v>
      </c>
      <c r="F30" s="215">
        <v>19</v>
      </c>
      <c r="G30" s="215">
        <v>68</v>
      </c>
      <c r="H30" s="217">
        <f t="shared" si="15"/>
        <v>87</v>
      </c>
      <c r="I30" s="215">
        <v>0</v>
      </c>
      <c r="J30" s="227">
        <v>0</v>
      </c>
      <c r="K30" s="216">
        <f t="shared" si="17"/>
        <v>0</v>
      </c>
      <c r="L30" s="215">
        <v>25</v>
      </c>
      <c r="M30" s="215">
        <v>46</v>
      </c>
      <c r="N30" s="217">
        <f t="shared" si="18"/>
        <v>71</v>
      </c>
      <c r="O30" s="215">
        <v>10</v>
      </c>
      <c r="P30" s="227">
        <v>21</v>
      </c>
      <c r="Q30" s="218">
        <f t="shared" si="19"/>
        <v>31</v>
      </c>
      <c r="R30" s="219">
        <v>0</v>
      </c>
      <c r="S30" s="220">
        <v>0</v>
      </c>
      <c r="T30" s="221">
        <v>0</v>
      </c>
      <c r="U30" s="220">
        <v>0</v>
      </c>
      <c r="V30" s="220">
        <v>0</v>
      </c>
      <c r="W30" s="221">
        <v>0</v>
      </c>
      <c r="X30" s="220">
        <v>0</v>
      </c>
      <c r="Y30" s="220">
        <v>0</v>
      </c>
      <c r="Z30" s="221">
        <v>0</v>
      </c>
      <c r="AA30" s="220">
        <v>0</v>
      </c>
      <c r="AB30" s="220">
        <v>0</v>
      </c>
      <c r="AC30" s="222">
        <v>0</v>
      </c>
      <c r="AD30" s="219">
        <v>0</v>
      </c>
      <c r="AE30" s="220">
        <v>0</v>
      </c>
      <c r="AF30" s="221">
        <v>0</v>
      </c>
      <c r="AG30" s="220">
        <v>0</v>
      </c>
      <c r="AH30" s="220">
        <v>0</v>
      </c>
      <c r="AI30" s="221">
        <v>0</v>
      </c>
      <c r="AJ30" s="220">
        <v>0</v>
      </c>
      <c r="AK30" s="220">
        <v>0</v>
      </c>
      <c r="AL30" s="221">
        <v>0</v>
      </c>
      <c r="AM30" s="220">
        <v>0</v>
      </c>
      <c r="AN30" s="220">
        <v>0</v>
      </c>
      <c r="AO30" s="221">
        <v>0</v>
      </c>
      <c r="AP30" s="220">
        <v>0</v>
      </c>
      <c r="AQ30" s="220">
        <v>0</v>
      </c>
      <c r="AR30" s="222">
        <v>0</v>
      </c>
      <c r="AS30" s="219">
        <v>0</v>
      </c>
      <c r="AT30" s="220">
        <v>0</v>
      </c>
      <c r="AU30" s="223">
        <f t="shared" si="2"/>
        <v>0</v>
      </c>
      <c r="AV30" s="224">
        <v>46</v>
      </c>
      <c r="AW30" s="225">
        <v>134</v>
      </c>
      <c r="AX30" s="240">
        <f t="shared" si="6"/>
        <v>180</v>
      </c>
      <c r="AY30" s="95"/>
      <c r="AZ30" s="213"/>
      <c r="BC30" s="214"/>
    </row>
    <row r="31" spans="2:58" s="65" customFormat="1" ht="23.25">
      <c r="B31" s="67" t="s">
        <v>23</v>
      </c>
      <c r="C31" s="215">
        <v>6</v>
      </c>
      <c r="D31" s="227">
        <v>32</v>
      </c>
      <c r="E31" s="216">
        <f t="shared" si="16"/>
        <v>38</v>
      </c>
      <c r="F31" s="215">
        <v>0</v>
      </c>
      <c r="G31" s="215">
        <v>0</v>
      </c>
      <c r="H31" s="217">
        <f t="shared" si="15"/>
        <v>0</v>
      </c>
      <c r="I31" s="215">
        <v>3</v>
      </c>
      <c r="J31" s="227">
        <v>25</v>
      </c>
      <c r="K31" s="216">
        <f t="shared" si="17"/>
        <v>28</v>
      </c>
      <c r="L31" s="215">
        <v>0</v>
      </c>
      <c r="M31" s="215">
        <v>0</v>
      </c>
      <c r="N31" s="217">
        <f t="shared" si="18"/>
        <v>0</v>
      </c>
      <c r="O31" s="215">
        <v>1</v>
      </c>
      <c r="P31" s="227">
        <v>8</v>
      </c>
      <c r="Q31" s="218">
        <f t="shared" si="19"/>
        <v>9</v>
      </c>
      <c r="R31" s="219">
        <v>0</v>
      </c>
      <c r="S31" s="220">
        <v>0</v>
      </c>
      <c r="T31" s="221">
        <v>0</v>
      </c>
      <c r="U31" s="220">
        <v>0</v>
      </c>
      <c r="V31" s="220">
        <v>0</v>
      </c>
      <c r="W31" s="221">
        <v>0</v>
      </c>
      <c r="X31" s="220">
        <v>0</v>
      </c>
      <c r="Y31" s="220">
        <v>0</v>
      </c>
      <c r="Z31" s="221">
        <v>0</v>
      </c>
      <c r="AA31" s="220">
        <v>0</v>
      </c>
      <c r="AB31" s="220">
        <v>0</v>
      </c>
      <c r="AC31" s="222">
        <v>0</v>
      </c>
      <c r="AD31" s="219">
        <v>0</v>
      </c>
      <c r="AE31" s="220">
        <v>0</v>
      </c>
      <c r="AF31" s="221">
        <v>0</v>
      </c>
      <c r="AG31" s="220">
        <v>0</v>
      </c>
      <c r="AH31" s="220">
        <v>0</v>
      </c>
      <c r="AI31" s="221">
        <v>0</v>
      </c>
      <c r="AJ31" s="220">
        <v>0</v>
      </c>
      <c r="AK31" s="220">
        <v>0</v>
      </c>
      <c r="AL31" s="221">
        <v>0</v>
      </c>
      <c r="AM31" s="220">
        <v>0</v>
      </c>
      <c r="AN31" s="220">
        <v>0</v>
      </c>
      <c r="AO31" s="221">
        <v>0</v>
      </c>
      <c r="AP31" s="220">
        <v>0</v>
      </c>
      <c r="AQ31" s="220">
        <v>0</v>
      </c>
      <c r="AR31" s="222">
        <v>0</v>
      </c>
      <c r="AS31" s="219">
        <v>0</v>
      </c>
      <c r="AT31" s="220">
        <v>0</v>
      </c>
      <c r="AU31" s="223">
        <f t="shared" si="2"/>
        <v>0</v>
      </c>
      <c r="AV31" s="224">
        <v>8</v>
      </c>
      <c r="AW31" s="225">
        <v>54</v>
      </c>
      <c r="AX31" s="240">
        <f t="shared" si="6"/>
        <v>62</v>
      </c>
      <c r="AY31" s="95"/>
      <c r="BA31" s="214"/>
      <c r="BD31" s="214"/>
      <c r="BF31" s="213"/>
    </row>
    <row r="32" spans="2:55" s="65" customFormat="1" ht="23.25">
      <c r="B32" s="67" t="s">
        <v>56</v>
      </c>
      <c r="C32" s="215">
        <v>10</v>
      </c>
      <c r="D32" s="227">
        <v>38</v>
      </c>
      <c r="E32" s="216">
        <f t="shared" si="16"/>
        <v>48</v>
      </c>
      <c r="F32" s="215">
        <v>0</v>
      </c>
      <c r="G32" s="215">
        <v>0</v>
      </c>
      <c r="H32" s="217">
        <f t="shared" si="15"/>
        <v>0</v>
      </c>
      <c r="I32" s="215">
        <v>0</v>
      </c>
      <c r="J32" s="227">
        <v>0</v>
      </c>
      <c r="K32" s="216">
        <f t="shared" si="17"/>
        <v>0</v>
      </c>
      <c r="L32" s="215">
        <v>0</v>
      </c>
      <c r="M32" s="215">
        <v>0</v>
      </c>
      <c r="N32" s="217">
        <f t="shared" si="18"/>
        <v>0</v>
      </c>
      <c r="O32" s="215">
        <v>0</v>
      </c>
      <c r="P32" s="215">
        <v>0</v>
      </c>
      <c r="Q32" s="218">
        <f t="shared" si="19"/>
        <v>0</v>
      </c>
      <c r="R32" s="219">
        <v>0</v>
      </c>
      <c r="S32" s="220">
        <v>0</v>
      </c>
      <c r="T32" s="221">
        <v>0</v>
      </c>
      <c r="U32" s="220">
        <v>0</v>
      </c>
      <c r="V32" s="220">
        <v>0</v>
      </c>
      <c r="W32" s="221">
        <v>0</v>
      </c>
      <c r="X32" s="220">
        <v>0</v>
      </c>
      <c r="Y32" s="220">
        <v>0</v>
      </c>
      <c r="Z32" s="221">
        <v>0</v>
      </c>
      <c r="AA32" s="220">
        <v>0</v>
      </c>
      <c r="AB32" s="220">
        <v>0</v>
      </c>
      <c r="AC32" s="222">
        <v>0</v>
      </c>
      <c r="AD32" s="219">
        <v>0</v>
      </c>
      <c r="AE32" s="220">
        <v>0</v>
      </c>
      <c r="AF32" s="221">
        <v>0</v>
      </c>
      <c r="AG32" s="220">
        <v>0</v>
      </c>
      <c r="AH32" s="220">
        <v>0</v>
      </c>
      <c r="AI32" s="221">
        <v>0</v>
      </c>
      <c r="AJ32" s="220">
        <v>0</v>
      </c>
      <c r="AK32" s="220">
        <v>0</v>
      </c>
      <c r="AL32" s="221">
        <v>0</v>
      </c>
      <c r="AM32" s="220">
        <v>0</v>
      </c>
      <c r="AN32" s="220">
        <v>0</v>
      </c>
      <c r="AO32" s="221">
        <v>0</v>
      </c>
      <c r="AP32" s="220">
        <v>0</v>
      </c>
      <c r="AQ32" s="220">
        <v>0</v>
      </c>
      <c r="AR32" s="222">
        <v>0</v>
      </c>
      <c r="AS32" s="219">
        <v>0</v>
      </c>
      <c r="AT32" s="220">
        <v>0</v>
      </c>
      <c r="AU32" s="223">
        <f t="shared" si="2"/>
        <v>0</v>
      </c>
      <c r="AV32" s="224">
        <v>18</v>
      </c>
      <c r="AW32" s="225">
        <v>58</v>
      </c>
      <c r="AX32" s="240">
        <f t="shared" si="6"/>
        <v>76</v>
      </c>
      <c r="AY32" s="95"/>
      <c r="AZ32" s="213"/>
      <c r="BC32" s="213"/>
    </row>
    <row r="33" spans="2:58" s="65" customFormat="1" ht="23.25">
      <c r="B33" s="67" t="s">
        <v>58</v>
      </c>
      <c r="C33" s="215">
        <v>0</v>
      </c>
      <c r="D33" s="227">
        <v>0</v>
      </c>
      <c r="E33" s="216">
        <f t="shared" si="16"/>
        <v>0</v>
      </c>
      <c r="F33" s="215">
        <v>0</v>
      </c>
      <c r="G33" s="215">
        <v>0</v>
      </c>
      <c r="H33" s="217">
        <f t="shared" si="15"/>
        <v>0</v>
      </c>
      <c r="I33" s="215">
        <v>13</v>
      </c>
      <c r="J33" s="227">
        <v>20</v>
      </c>
      <c r="K33" s="216">
        <f t="shared" si="17"/>
        <v>33</v>
      </c>
      <c r="L33" s="215">
        <v>11</v>
      </c>
      <c r="M33" s="215">
        <v>22</v>
      </c>
      <c r="N33" s="217">
        <f t="shared" si="18"/>
        <v>33</v>
      </c>
      <c r="O33" s="215">
        <v>13</v>
      </c>
      <c r="P33" s="227">
        <v>14</v>
      </c>
      <c r="Q33" s="218">
        <f t="shared" si="19"/>
        <v>27</v>
      </c>
      <c r="R33" s="219">
        <v>0</v>
      </c>
      <c r="S33" s="220">
        <v>0</v>
      </c>
      <c r="T33" s="221">
        <v>0</v>
      </c>
      <c r="U33" s="220">
        <v>0</v>
      </c>
      <c r="V33" s="220">
        <v>0</v>
      </c>
      <c r="W33" s="221">
        <v>0</v>
      </c>
      <c r="X33" s="220">
        <v>0</v>
      </c>
      <c r="Y33" s="220">
        <v>0</v>
      </c>
      <c r="Z33" s="221">
        <v>0</v>
      </c>
      <c r="AA33" s="220">
        <v>0</v>
      </c>
      <c r="AB33" s="220">
        <v>0</v>
      </c>
      <c r="AC33" s="222">
        <v>0</v>
      </c>
      <c r="AD33" s="219">
        <v>0</v>
      </c>
      <c r="AE33" s="220">
        <v>0</v>
      </c>
      <c r="AF33" s="221">
        <v>0</v>
      </c>
      <c r="AG33" s="220">
        <v>0</v>
      </c>
      <c r="AH33" s="220">
        <v>0</v>
      </c>
      <c r="AI33" s="221">
        <v>0</v>
      </c>
      <c r="AJ33" s="220">
        <v>0</v>
      </c>
      <c r="AK33" s="220">
        <v>0</v>
      </c>
      <c r="AL33" s="221">
        <v>0</v>
      </c>
      <c r="AM33" s="220">
        <v>0</v>
      </c>
      <c r="AN33" s="220">
        <v>0</v>
      </c>
      <c r="AO33" s="221">
        <v>0</v>
      </c>
      <c r="AP33" s="220">
        <v>0</v>
      </c>
      <c r="AQ33" s="220">
        <v>0</v>
      </c>
      <c r="AR33" s="222">
        <v>0</v>
      </c>
      <c r="AS33" s="219">
        <v>0</v>
      </c>
      <c r="AT33" s="220">
        <v>0</v>
      </c>
      <c r="AU33" s="223">
        <f t="shared" si="2"/>
        <v>0</v>
      </c>
      <c r="AV33" s="224">
        <v>24</v>
      </c>
      <c r="AW33" s="225">
        <v>41</v>
      </c>
      <c r="AX33" s="240">
        <f t="shared" si="6"/>
        <v>65</v>
      </c>
      <c r="AY33" s="95"/>
      <c r="BA33" s="214"/>
      <c r="BD33" s="214"/>
      <c r="BF33" s="214"/>
    </row>
    <row r="34" spans="2:52" s="65" customFormat="1" ht="23.25">
      <c r="B34" s="67" t="s">
        <v>59</v>
      </c>
      <c r="C34" s="215">
        <v>0</v>
      </c>
      <c r="D34" s="227">
        <v>0</v>
      </c>
      <c r="E34" s="216">
        <f t="shared" si="16"/>
        <v>0</v>
      </c>
      <c r="F34" s="215">
        <v>15</v>
      </c>
      <c r="G34" s="215">
        <v>28</v>
      </c>
      <c r="H34" s="217">
        <f t="shared" si="15"/>
        <v>43</v>
      </c>
      <c r="I34" s="215">
        <v>0</v>
      </c>
      <c r="J34" s="227">
        <v>11</v>
      </c>
      <c r="K34" s="216">
        <f t="shared" si="17"/>
        <v>11</v>
      </c>
      <c r="L34" s="215">
        <v>1</v>
      </c>
      <c r="M34" s="215">
        <v>4</v>
      </c>
      <c r="N34" s="217">
        <f t="shared" si="18"/>
        <v>5</v>
      </c>
      <c r="O34" s="215">
        <v>3</v>
      </c>
      <c r="P34" s="227">
        <v>3</v>
      </c>
      <c r="Q34" s="218">
        <f t="shared" si="19"/>
        <v>6</v>
      </c>
      <c r="R34" s="219">
        <v>0</v>
      </c>
      <c r="S34" s="220">
        <v>0</v>
      </c>
      <c r="T34" s="221">
        <v>0</v>
      </c>
      <c r="U34" s="220">
        <v>0</v>
      </c>
      <c r="V34" s="220">
        <v>0</v>
      </c>
      <c r="W34" s="221">
        <v>0</v>
      </c>
      <c r="X34" s="220">
        <v>0</v>
      </c>
      <c r="Y34" s="220">
        <v>0</v>
      </c>
      <c r="Z34" s="221">
        <v>0</v>
      </c>
      <c r="AA34" s="220">
        <v>0</v>
      </c>
      <c r="AB34" s="220">
        <v>0</v>
      </c>
      <c r="AC34" s="222">
        <v>0</v>
      </c>
      <c r="AD34" s="219">
        <v>0</v>
      </c>
      <c r="AE34" s="220">
        <v>0</v>
      </c>
      <c r="AF34" s="221">
        <v>0</v>
      </c>
      <c r="AG34" s="220">
        <v>0</v>
      </c>
      <c r="AH34" s="220">
        <v>0</v>
      </c>
      <c r="AI34" s="221">
        <v>0</v>
      </c>
      <c r="AJ34" s="220">
        <v>0</v>
      </c>
      <c r="AK34" s="220">
        <v>0</v>
      </c>
      <c r="AL34" s="221">
        <v>0</v>
      </c>
      <c r="AM34" s="220">
        <v>0</v>
      </c>
      <c r="AN34" s="220">
        <v>0</v>
      </c>
      <c r="AO34" s="221">
        <v>0</v>
      </c>
      <c r="AP34" s="220">
        <v>0</v>
      </c>
      <c r="AQ34" s="220">
        <v>0</v>
      </c>
      <c r="AR34" s="222">
        <v>0</v>
      </c>
      <c r="AS34" s="219">
        <v>0</v>
      </c>
      <c r="AT34" s="220">
        <v>0</v>
      </c>
      <c r="AU34" s="223">
        <f t="shared" si="2"/>
        <v>0</v>
      </c>
      <c r="AV34" s="224">
        <v>13</v>
      </c>
      <c r="AW34" s="225">
        <v>40</v>
      </c>
      <c r="AX34" s="240">
        <f t="shared" si="6"/>
        <v>53</v>
      </c>
      <c r="AY34" s="95"/>
      <c r="AZ34" s="213"/>
    </row>
    <row r="35" spans="2:60" s="65" customFormat="1" ht="23.25">
      <c r="B35" s="67" t="s">
        <v>26</v>
      </c>
      <c r="C35" s="215">
        <v>0</v>
      </c>
      <c r="D35" s="227">
        <v>0</v>
      </c>
      <c r="E35" s="216">
        <f t="shared" si="16"/>
        <v>0</v>
      </c>
      <c r="F35" s="228">
        <v>6</v>
      </c>
      <c r="G35" s="229">
        <v>8</v>
      </c>
      <c r="H35" s="217">
        <f t="shared" si="15"/>
        <v>14</v>
      </c>
      <c r="I35" s="215">
        <v>0</v>
      </c>
      <c r="J35" s="227">
        <v>0</v>
      </c>
      <c r="K35" s="216">
        <f t="shared" si="17"/>
        <v>0</v>
      </c>
      <c r="L35" s="228">
        <v>0</v>
      </c>
      <c r="M35" s="229">
        <v>0</v>
      </c>
      <c r="N35" s="217">
        <f t="shared" si="18"/>
        <v>0</v>
      </c>
      <c r="O35" s="228">
        <v>0</v>
      </c>
      <c r="P35" s="229">
        <v>0</v>
      </c>
      <c r="Q35" s="218">
        <f t="shared" si="19"/>
        <v>0</v>
      </c>
      <c r="R35" s="219">
        <v>0</v>
      </c>
      <c r="S35" s="220">
        <v>0</v>
      </c>
      <c r="T35" s="221">
        <v>0</v>
      </c>
      <c r="U35" s="220">
        <v>0</v>
      </c>
      <c r="V35" s="220">
        <v>0</v>
      </c>
      <c r="W35" s="221">
        <v>0</v>
      </c>
      <c r="X35" s="220">
        <v>0</v>
      </c>
      <c r="Y35" s="220">
        <v>0</v>
      </c>
      <c r="Z35" s="221">
        <v>0</v>
      </c>
      <c r="AA35" s="220">
        <v>0</v>
      </c>
      <c r="AB35" s="220">
        <v>0</v>
      </c>
      <c r="AC35" s="222">
        <v>0</v>
      </c>
      <c r="AD35" s="219">
        <v>0</v>
      </c>
      <c r="AE35" s="220">
        <v>0</v>
      </c>
      <c r="AF35" s="221">
        <v>0</v>
      </c>
      <c r="AG35" s="220">
        <v>0</v>
      </c>
      <c r="AH35" s="220">
        <v>0</v>
      </c>
      <c r="AI35" s="221">
        <v>0</v>
      </c>
      <c r="AJ35" s="220">
        <v>0</v>
      </c>
      <c r="AK35" s="220">
        <v>0</v>
      </c>
      <c r="AL35" s="221">
        <v>0</v>
      </c>
      <c r="AM35" s="220">
        <v>0</v>
      </c>
      <c r="AN35" s="220">
        <v>0</v>
      </c>
      <c r="AO35" s="221">
        <v>0</v>
      </c>
      <c r="AP35" s="220">
        <v>0</v>
      </c>
      <c r="AQ35" s="220">
        <v>0</v>
      </c>
      <c r="AR35" s="222">
        <v>0</v>
      </c>
      <c r="AS35" s="219">
        <v>52</v>
      </c>
      <c r="AT35" s="220">
        <v>17</v>
      </c>
      <c r="AU35" s="223">
        <f t="shared" si="2"/>
        <v>69</v>
      </c>
      <c r="AV35" s="224">
        <f>5+11</f>
        <v>16</v>
      </c>
      <c r="AW35" s="225">
        <f>7+8</f>
        <v>15</v>
      </c>
      <c r="AX35" s="240">
        <f t="shared" si="6"/>
        <v>31</v>
      </c>
      <c r="AY35" s="95"/>
      <c r="BA35" s="214"/>
      <c r="BE35" s="213"/>
      <c r="BH35" s="213"/>
    </row>
    <row r="36" spans="2:56" s="65" customFormat="1" ht="23.25">
      <c r="B36" s="67" t="s">
        <v>60</v>
      </c>
      <c r="C36" s="215">
        <v>42</v>
      </c>
      <c r="D36" s="227">
        <v>10</v>
      </c>
      <c r="E36" s="216">
        <f t="shared" si="16"/>
        <v>52</v>
      </c>
      <c r="F36" s="228">
        <v>37</v>
      </c>
      <c r="G36" s="229">
        <v>16</v>
      </c>
      <c r="H36" s="217">
        <f t="shared" si="15"/>
        <v>53</v>
      </c>
      <c r="I36" s="215">
        <v>30</v>
      </c>
      <c r="J36" s="227">
        <v>5</v>
      </c>
      <c r="K36" s="216">
        <f t="shared" si="17"/>
        <v>35</v>
      </c>
      <c r="L36" s="215">
        <v>24</v>
      </c>
      <c r="M36" s="227">
        <v>7</v>
      </c>
      <c r="N36" s="217">
        <f t="shared" si="18"/>
        <v>31</v>
      </c>
      <c r="O36" s="215">
        <v>0</v>
      </c>
      <c r="P36" s="227">
        <v>0</v>
      </c>
      <c r="Q36" s="218">
        <f t="shared" si="19"/>
        <v>0</v>
      </c>
      <c r="R36" s="219">
        <v>0</v>
      </c>
      <c r="S36" s="220">
        <v>0</v>
      </c>
      <c r="T36" s="221">
        <v>0</v>
      </c>
      <c r="U36" s="220">
        <v>0</v>
      </c>
      <c r="V36" s="220">
        <v>0</v>
      </c>
      <c r="W36" s="221">
        <v>0</v>
      </c>
      <c r="X36" s="220">
        <v>0</v>
      </c>
      <c r="Y36" s="220">
        <v>0</v>
      </c>
      <c r="Z36" s="221">
        <v>0</v>
      </c>
      <c r="AA36" s="220">
        <v>0</v>
      </c>
      <c r="AB36" s="220">
        <v>0</v>
      </c>
      <c r="AC36" s="222">
        <v>0</v>
      </c>
      <c r="AD36" s="219">
        <v>0</v>
      </c>
      <c r="AE36" s="220">
        <v>0</v>
      </c>
      <c r="AF36" s="221">
        <v>0</v>
      </c>
      <c r="AG36" s="220">
        <v>0</v>
      </c>
      <c r="AH36" s="220">
        <v>0</v>
      </c>
      <c r="AI36" s="221">
        <v>0</v>
      </c>
      <c r="AJ36" s="220">
        <v>0</v>
      </c>
      <c r="AK36" s="220">
        <v>0</v>
      </c>
      <c r="AL36" s="221">
        <v>0</v>
      </c>
      <c r="AM36" s="220">
        <v>0</v>
      </c>
      <c r="AN36" s="220">
        <v>0</v>
      </c>
      <c r="AO36" s="221">
        <v>0</v>
      </c>
      <c r="AP36" s="220">
        <v>0</v>
      </c>
      <c r="AQ36" s="220">
        <v>0</v>
      </c>
      <c r="AR36" s="239">
        <v>0</v>
      </c>
      <c r="AS36" s="232">
        <v>0</v>
      </c>
      <c r="AT36" s="220">
        <v>0</v>
      </c>
      <c r="AU36" s="223">
        <f t="shared" si="2"/>
        <v>0</v>
      </c>
      <c r="AV36" s="224">
        <v>137</v>
      </c>
      <c r="AW36" s="225">
        <v>39</v>
      </c>
      <c r="AX36" s="226">
        <f t="shared" si="6"/>
        <v>176</v>
      </c>
      <c r="AY36" s="195"/>
      <c r="BB36" s="195"/>
      <c r="BD36" s="214"/>
    </row>
    <row r="37" spans="2:55" s="65" customFormat="1" ht="23.25">
      <c r="B37" s="67" t="s">
        <v>61</v>
      </c>
      <c r="C37" s="215">
        <v>13</v>
      </c>
      <c r="D37" s="227">
        <v>22</v>
      </c>
      <c r="E37" s="216">
        <f t="shared" si="16"/>
        <v>35</v>
      </c>
      <c r="F37" s="228">
        <v>7</v>
      </c>
      <c r="G37" s="229">
        <v>32</v>
      </c>
      <c r="H37" s="217">
        <f t="shared" si="15"/>
        <v>39</v>
      </c>
      <c r="I37" s="215">
        <v>8</v>
      </c>
      <c r="J37" s="227">
        <v>25</v>
      </c>
      <c r="K37" s="216">
        <f t="shared" si="17"/>
        <v>33</v>
      </c>
      <c r="L37" s="215">
        <v>8</v>
      </c>
      <c r="M37" s="227">
        <v>23</v>
      </c>
      <c r="N37" s="217">
        <f t="shared" si="18"/>
        <v>31</v>
      </c>
      <c r="O37" s="215">
        <v>0</v>
      </c>
      <c r="P37" s="227">
        <v>0</v>
      </c>
      <c r="Q37" s="218">
        <f t="shared" si="19"/>
        <v>0</v>
      </c>
      <c r="R37" s="219">
        <v>0</v>
      </c>
      <c r="S37" s="220">
        <v>0</v>
      </c>
      <c r="T37" s="221">
        <v>0</v>
      </c>
      <c r="U37" s="220">
        <v>0</v>
      </c>
      <c r="V37" s="220">
        <v>0</v>
      </c>
      <c r="W37" s="221">
        <v>0</v>
      </c>
      <c r="X37" s="220">
        <v>0</v>
      </c>
      <c r="Y37" s="220">
        <v>0</v>
      </c>
      <c r="Z37" s="221">
        <v>0</v>
      </c>
      <c r="AA37" s="220">
        <v>0</v>
      </c>
      <c r="AB37" s="220">
        <v>0</v>
      </c>
      <c r="AC37" s="222">
        <v>0</v>
      </c>
      <c r="AD37" s="219">
        <v>0</v>
      </c>
      <c r="AE37" s="220">
        <v>0</v>
      </c>
      <c r="AF37" s="221">
        <v>0</v>
      </c>
      <c r="AG37" s="220">
        <v>0</v>
      </c>
      <c r="AH37" s="220">
        <v>0</v>
      </c>
      <c r="AI37" s="221">
        <v>0</v>
      </c>
      <c r="AJ37" s="220">
        <v>0</v>
      </c>
      <c r="AK37" s="220">
        <v>0</v>
      </c>
      <c r="AL37" s="221">
        <v>0</v>
      </c>
      <c r="AM37" s="220">
        <v>0</v>
      </c>
      <c r="AN37" s="220">
        <v>0</v>
      </c>
      <c r="AO37" s="221">
        <v>0</v>
      </c>
      <c r="AP37" s="220">
        <v>0</v>
      </c>
      <c r="AQ37" s="220">
        <v>0</v>
      </c>
      <c r="AR37" s="222">
        <v>0</v>
      </c>
      <c r="AS37" s="219">
        <v>0</v>
      </c>
      <c r="AT37" s="220">
        <v>0</v>
      </c>
      <c r="AU37" s="239">
        <f t="shared" si="2"/>
        <v>0</v>
      </c>
      <c r="AV37" s="224">
        <v>31</v>
      </c>
      <c r="AW37" s="225">
        <v>90</v>
      </c>
      <c r="AX37" s="226">
        <f t="shared" si="6"/>
        <v>121</v>
      </c>
      <c r="AZ37" s="213"/>
      <c r="BC37" s="213"/>
    </row>
    <row r="38" spans="2:50" s="65" customFormat="1" ht="23.25">
      <c r="B38" s="67" t="s">
        <v>62</v>
      </c>
      <c r="C38" s="268"/>
      <c r="D38" s="268"/>
      <c r="E38" s="269"/>
      <c r="F38" s="268"/>
      <c r="G38" s="268"/>
      <c r="H38" s="269"/>
      <c r="I38" s="268"/>
      <c r="J38" s="268"/>
      <c r="K38" s="269"/>
      <c r="L38" s="268"/>
      <c r="M38" s="268"/>
      <c r="N38" s="269"/>
      <c r="O38" s="268"/>
      <c r="P38" s="268"/>
      <c r="Q38" s="270"/>
      <c r="R38" s="219"/>
      <c r="S38" s="220"/>
      <c r="T38" s="221"/>
      <c r="U38" s="220"/>
      <c r="V38" s="220"/>
      <c r="W38" s="221"/>
      <c r="X38" s="220"/>
      <c r="Y38" s="220"/>
      <c r="Z38" s="221"/>
      <c r="AA38" s="220"/>
      <c r="AB38" s="220"/>
      <c r="AC38" s="239"/>
      <c r="AD38" s="232"/>
      <c r="AE38" s="220"/>
      <c r="AF38" s="221"/>
      <c r="AG38" s="220"/>
      <c r="AH38" s="220"/>
      <c r="AI38" s="221"/>
      <c r="AJ38" s="220"/>
      <c r="AK38" s="220"/>
      <c r="AL38" s="221"/>
      <c r="AM38" s="220"/>
      <c r="AN38" s="220"/>
      <c r="AO38" s="221"/>
      <c r="AP38" s="220"/>
      <c r="AQ38" s="220"/>
      <c r="AR38" s="222"/>
      <c r="AS38" s="219"/>
      <c r="AT38" s="220"/>
      <c r="AU38" s="223"/>
      <c r="AV38" s="224"/>
      <c r="AW38" s="225"/>
      <c r="AX38" s="226">
        <v>0</v>
      </c>
    </row>
    <row r="39" spans="2:56" s="65" customFormat="1" ht="23.25">
      <c r="B39" s="67" t="s">
        <v>57</v>
      </c>
      <c r="C39" s="215">
        <v>0</v>
      </c>
      <c r="D39" s="227">
        <v>0</v>
      </c>
      <c r="E39" s="216">
        <f>C39+D39</f>
        <v>0</v>
      </c>
      <c r="F39" s="228">
        <v>0</v>
      </c>
      <c r="G39" s="229">
        <v>0</v>
      </c>
      <c r="H39" s="217">
        <f>F39+G39</f>
        <v>0</v>
      </c>
      <c r="I39" s="215">
        <v>1</v>
      </c>
      <c r="J39" s="227">
        <v>7</v>
      </c>
      <c r="K39" s="216">
        <f>I39+J39</f>
        <v>8</v>
      </c>
      <c r="L39" s="228">
        <v>0</v>
      </c>
      <c r="M39" s="229">
        <v>0</v>
      </c>
      <c r="N39" s="217">
        <f>L39+M39</f>
        <v>0</v>
      </c>
      <c r="O39" s="228">
        <v>0</v>
      </c>
      <c r="P39" s="229">
        <v>0</v>
      </c>
      <c r="Q39" s="218">
        <f>O39+P39</f>
        <v>0</v>
      </c>
      <c r="R39" s="219">
        <v>0</v>
      </c>
      <c r="S39" s="220">
        <v>0</v>
      </c>
      <c r="T39" s="221">
        <v>0</v>
      </c>
      <c r="U39" s="220">
        <v>0</v>
      </c>
      <c r="V39" s="220">
        <v>0</v>
      </c>
      <c r="W39" s="221">
        <v>0</v>
      </c>
      <c r="X39" s="220">
        <v>0</v>
      </c>
      <c r="Y39" s="220">
        <v>0</v>
      </c>
      <c r="Z39" s="221">
        <v>0</v>
      </c>
      <c r="AA39" s="220">
        <v>0</v>
      </c>
      <c r="AB39" s="220">
        <v>0</v>
      </c>
      <c r="AC39" s="222">
        <v>0</v>
      </c>
      <c r="AD39" s="219">
        <v>0</v>
      </c>
      <c r="AE39" s="220">
        <v>0</v>
      </c>
      <c r="AF39" s="221">
        <v>0</v>
      </c>
      <c r="AG39" s="220">
        <v>0</v>
      </c>
      <c r="AH39" s="220">
        <v>0</v>
      </c>
      <c r="AI39" s="221">
        <v>0</v>
      </c>
      <c r="AJ39" s="220">
        <v>0</v>
      </c>
      <c r="AK39" s="220">
        <v>0</v>
      </c>
      <c r="AL39" s="221">
        <v>0</v>
      </c>
      <c r="AM39" s="220">
        <v>0</v>
      </c>
      <c r="AN39" s="220">
        <v>0</v>
      </c>
      <c r="AO39" s="221">
        <v>0</v>
      </c>
      <c r="AP39" s="220">
        <v>0</v>
      </c>
      <c r="AQ39" s="220">
        <v>0</v>
      </c>
      <c r="AR39" s="222">
        <v>0</v>
      </c>
      <c r="AS39" s="219">
        <v>0</v>
      </c>
      <c r="AT39" s="220">
        <v>0</v>
      </c>
      <c r="AU39" s="223">
        <f t="shared" si="2"/>
        <v>0</v>
      </c>
      <c r="AV39" s="224">
        <v>1</v>
      </c>
      <c r="AW39" s="225">
        <v>7</v>
      </c>
      <c r="AX39" s="226">
        <f t="shared" si="6"/>
        <v>8</v>
      </c>
      <c r="AZ39" s="197"/>
      <c r="BA39" s="197"/>
      <c r="BC39" s="197"/>
      <c r="BD39" s="197"/>
    </row>
    <row r="40" spans="2:56" s="65" customFormat="1" ht="23.25">
      <c r="B40" s="67" t="s">
        <v>24</v>
      </c>
      <c r="C40" s="215">
        <v>0</v>
      </c>
      <c r="D40" s="227">
        <v>0</v>
      </c>
      <c r="E40" s="216">
        <f>C40+D40</f>
        <v>0</v>
      </c>
      <c r="F40" s="228">
        <v>0</v>
      </c>
      <c r="G40" s="229">
        <v>0</v>
      </c>
      <c r="H40" s="217">
        <f>F40+G40</f>
        <v>0</v>
      </c>
      <c r="I40" s="215">
        <v>7</v>
      </c>
      <c r="J40" s="227">
        <v>0</v>
      </c>
      <c r="K40" s="216">
        <f>I40+J40</f>
        <v>7</v>
      </c>
      <c r="L40" s="215">
        <v>10</v>
      </c>
      <c r="M40" s="227">
        <v>0</v>
      </c>
      <c r="N40" s="217">
        <f>L40+M40</f>
        <v>10</v>
      </c>
      <c r="O40" s="215">
        <v>0</v>
      </c>
      <c r="P40" s="227">
        <v>0</v>
      </c>
      <c r="Q40" s="218">
        <f>O40+P40</f>
        <v>0</v>
      </c>
      <c r="R40" s="219">
        <v>0</v>
      </c>
      <c r="S40" s="220">
        <v>0</v>
      </c>
      <c r="T40" s="221">
        <v>0</v>
      </c>
      <c r="U40" s="220">
        <v>0</v>
      </c>
      <c r="V40" s="220">
        <v>0</v>
      </c>
      <c r="W40" s="221">
        <v>0</v>
      </c>
      <c r="X40" s="220">
        <v>0</v>
      </c>
      <c r="Y40" s="220">
        <v>0</v>
      </c>
      <c r="Z40" s="221">
        <v>0</v>
      </c>
      <c r="AA40" s="220">
        <v>0</v>
      </c>
      <c r="AB40" s="220">
        <v>0</v>
      </c>
      <c r="AC40" s="222">
        <v>0</v>
      </c>
      <c r="AD40" s="219">
        <v>0</v>
      </c>
      <c r="AE40" s="220">
        <v>0</v>
      </c>
      <c r="AF40" s="221">
        <v>0</v>
      </c>
      <c r="AG40" s="220">
        <v>0</v>
      </c>
      <c r="AH40" s="220">
        <v>0</v>
      </c>
      <c r="AI40" s="221">
        <v>0</v>
      </c>
      <c r="AJ40" s="220">
        <v>0</v>
      </c>
      <c r="AK40" s="220">
        <v>0</v>
      </c>
      <c r="AL40" s="221">
        <v>0</v>
      </c>
      <c r="AM40" s="220">
        <v>0</v>
      </c>
      <c r="AN40" s="220">
        <v>0</v>
      </c>
      <c r="AO40" s="221">
        <v>0</v>
      </c>
      <c r="AP40" s="220">
        <v>0</v>
      </c>
      <c r="AQ40" s="220">
        <v>0</v>
      </c>
      <c r="AR40" s="222">
        <v>0</v>
      </c>
      <c r="AS40" s="219">
        <v>0</v>
      </c>
      <c r="AT40" s="220">
        <v>0</v>
      </c>
      <c r="AU40" s="223">
        <f t="shared" si="2"/>
        <v>0</v>
      </c>
      <c r="AV40" s="224">
        <v>10</v>
      </c>
      <c r="AW40" s="225">
        <v>18</v>
      </c>
      <c r="AX40" s="226">
        <f t="shared" si="6"/>
        <v>28</v>
      </c>
      <c r="AZ40" s="213"/>
      <c r="BA40" s="214"/>
      <c r="BC40" s="213"/>
      <c r="BD40" s="214"/>
    </row>
    <row r="41" spans="2:51" s="65" customFormat="1" ht="23.25">
      <c r="B41" s="67" t="s">
        <v>25</v>
      </c>
      <c r="C41" s="215">
        <v>0</v>
      </c>
      <c r="D41" s="227">
        <v>0</v>
      </c>
      <c r="E41" s="216">
        <f>C41+D41</f>
        <v>0</v>
      </c>
      <c r="F41" s="228">
        <v>0</v>
      </c>
      <c r="G41" s="229">
        <v>0</v>
      </c>
      <c r="H41" s="217">
        <f>F41+G41</f>
        <v>0</v>
      </c>
      <c r="I41" s="215">
        <v>13</v>
      </c>
      <c r="J41" s="227">
        <v>19</v>
      </c>
      <c r="K41" s="216">
        <f>I41+J41</f>
        <v>32</v>
      </c>
      <c r="L41" s="215">
        <v>8</v>
      </c>
      <c r="M41" s="227">
        <v>18</v>
      </c>
      <c r="N41" s="217">
        <f>L41+M41</f>
        <v>26</v>
      </c>
      <c r="O41" s="215">
        <v>0</v>
      </c>
      <c r="P41" s="227">
        <v>0</v>
      </c>
      <c r="Q41" s="231">
        <f>O41+P41</f>
        <v>0</v>
      </c>
      <c r="R41" s="232">
        <v>0</v>
      </c>
      <c r="S41" s="220">
        <v>0</v>
      </c>
      <c r="T41" s="221">
        <v>0</v>
      </c>
      <c r="U41" s="220">
        <v>0</v>
      </c>
      <c r="V41" s="220">
        <v>0</v>
      </c>
      <c r="W41" s="221">
        <v>0</v>
      </c>
      <c r="X41" s="220">
        <v>0</v>
      </c>
      <c r="Y41" s="220">
        <v>0</v>
      </c>
      <c r="Z41" s="221">
        <v>0</v>
      </c>
      <c r="AA41" s="220">
        <v>0</v>
      </c>
      <c r="AB41" s="220">
        <v>0</v>
      </c>
      <c r="AC41" s="222">
        <v>0</v>
      </c>
      <c r="AD41" s="219">
        <v>0</v>
      </c>
      <c r="AE41" s="220">
        <v>0</v>
      </c>
      <c r="AF41" s="221">
        <v>0</v>
      </c>
      <c r="AG41" s="220">
        <v>0</v>
      </c>
      <c r="AH41" s="220">
        <v>0</v>
      </c>
      <c r="AI41" s="221">
        <v>0</v>
      </c>
      <c r="AJ41" s="220">
        <v>0</v>
      </c>
      <c r="AK41" s="220">
        <v>0</v>
      </c>
      <c r="AL41" s="221">
        <v>0</v>
      </c>
      <c r="AM41" s="220">
        <v>0</v>
      </c>
      <c r="AN41" s="220">
        <v>0</v>
      </c>
      <c r="AO41" s="221">
        <v>0</v>
      </c>
      <c r="AP41" s="220">
        <v>0</v>
      </c>
      <c r="AQ41" s="220">
        <v>0</v>
      </c>
      <c r="AR41" s="222">
        <v>0</v>
      </c>
      <c r="AS41" s="219">
        <v>0</v>
      </c>
      <c r="AT41" s="220">
        <v>0</v>
      </c>
      <c r="AU41" s="223">
        <f t="shared" si="2"/>
        <v>0</v>
      </c>
      <c r="AV41" s="224">
        <v>16</v>
      </c>
      <c r="AW41" s="248" t="s">
        <v>45</v>
      </c>
      <c r="AX41" s="226">
        <f t="shared" si="6"/>
        <v>16</v>
      </c>
      <c r="AY41" s="213"/>
    </row>
    <row r="42" spans="2:60" s="65" customFormat="1" ht="24" thickBot="1">
      <c r="B42" s="271" t="s">
        <v>3</v>
      </c>
      <c r="C42" s="272">
        <f aca="true" t="shared" si="20" ref="C42:Q42">SUM(C25:C41)</f>
        <v>106</v>
      </c>
      <c r="D42" s="272">
        <f t="shared" si="20"/>
        <v>366</v>
      </c>
      <c r="E42" s="272">
        <f t="shared" si="20"/>
        <v>472</v>
      </c>
      <c r="F42" s="272">
        <f t="shared" si="20"/>
        <v>135</v>
      </c>
      <c r="G42" s="272">
        <f t="shared" si="20"/>
        <v>589</v>
      </c>
      <c r="H42" s="272">
        <f t="shared" si="20"/>
        <v>724</v>
      </c>
      <c r="I42" s="272">
        <f t="shared" si="20"/>
        <v>111</v>
      </c>
      <c r="J42" s="272">
        <f t="shared" si="20"/>
        <v>355</v>
      </c>
      <c r="K42" s="272">
        <f t="shared" si="20"/>
        <v>466</v>
      </c>
      <c r="L42" s="272">
        <f t="shared" si="20"/>
        <v>97</v>
      </c>
      <c r="M42" s="272">
        <f t="shared" si="20"/>
        <v>253</v>
      </c>
      <c r="N42" s="272">
        <f t="shared" si="20"/>
        <v>350</v>
      </c>
      <c r="O42" s="272">
        <f t="shared" si="20"/>
        <v>34</v>
      </c>
      <c r="P42" s="272">
        <f t="shared" si="20"/>
        <v>114</v>
      </c>
      <c r="Q42" s="273">
        <f t="shared" si="20"/>
        <v>148</v>
      </c>
      <c r="R42" s="273">
        <f aca="true" t="shared" si="21" ref="R42:AU42">SUM(R25:R41)</f>
        <v>0</v>
      </c>
      <c r="S42" s="273">
        <f t="shared" si="21"/>
        <v>0</v>
      </c>
      <c r="T42" s="273">
        <f t="shared" si="21"/>
        <v>0</v>
      </c>
      <c r="U42" s="273">
        <f t="shared" si="21"/>
        <v>0</v>
      </c>
      <c r="V42" s="273">
        <f t="shared" si="21"/>
        <v>0</v>
      </c>
      <c r="W42" s="273">
        <f t="shared" si="21"/>
        <v>0</v>
      </c>
      <c r="X42" s="273">
        <f t="shared" si="21"/>
        <v>0</v>
      </c>
      <c r="Y42" s="273">
        <f t="shared" si="21"/>
        <v>0</v>
      </c>
      <c r="Z42" s="273">
        <f t="shared" si="21"/>
        <v>0</v>
      </c>
      <c r="AA42" s="273">
        <f t="shared" si="21"/>
        <v>0</v>
      </c>
      <c r="AB42" s="273">
        <f t="shared" si="21"/>
        <v>0</v>
      </c>
      <c r="AC42" s="273">
        <f t="shared" si="21"/>
        <v>0</v>
      </c>
      <c r="AD42" s="273">
        <f t="shared" si="21"/>
        <v>0</v>
      </c>
      <c r="AE42" s="273">
        <f t="shared" si="21"/>
        <v>0</v>
      </c>
      <c r="AF42" s="273">
        <f t="shared" si="21"/>
        <v>0</v>
      </c>
      <c r="AG42" s="273">
        <f t="shared" si="21"/>
        <v>0</v>
      </c>
      <c r="AH42" s="273">
        <f t="shared" si="21"/>
        <v>0</v>
      </c>
      <c r="AI42" s="273">
        <f t="shared" si="21"/>
        <v>0</v>
      </c>
      <c r="AJ42" s="273">
        <f t="shared" si="21"/>
        <v>0</v>
      </c>
      <c r="AK42" s="273">
        <f t="shared" si="21"/>
        <v>0</v>
      </c>
      <c r="AL42" s="273">
        <f t="shared" si="21"/>
        <v>0</v>
      </c>
      <c r="AM42" s="273">
        <f t="shared" si="21"/>
        <v>0</v>
      </c>
      <c r="AN42" s="273">
        <f t="shared" si="21"/>
        <v>0</v>
      </c>
      <c r="AO42" s="273">
        <f t="shared" si="21"/>
        <v>0</v>
      </c>
      <c r="AP42" s="273">
        <f t="shared" si="21"/>
        <v>13</v>
      </c>
      <c r="AQ42" s="273">
        <f t="shared" si="21"/>
        <v>88</v>
      </c>
      <c r="AR42" s="273">
        <f t="shared" si="21"/>
        <v>101</v>
      </c>
      <c r="AS42" s="273">
        <f t="shared" si="21"/>
        <v>52</v>
      </c>
      <c r="AT42" s="273">
        <f t="shared" si="21"/>
        <v>17</v>
      </c>
      <c r="AU42" s="273">
        <f t="shared" si="21"/>
        <v>69</v>
      </c>
      <c r="AV42" s="274">
        <f>SUM(AV25:AV41)</f>
        <v>452</v>
      </c>
      <c r="AW42" s="274">
        <f>SUM(AW25:AW41)</f>
        <v>1587</v>
      </c>
      <c r="AX42" s="274">
        <f>SUM(AX25:AX41)</f>
        <v>2039</v>
      </c>
      <c r="AY42" s="275"/>
      <c r="AZ42" s="195"/>
      <c r="BF42" s="214"/>
      <c r="BH42" s="213"/>
    </row>
    <row r="43" spans="2:59" s="65" customFormat="1" ht="23.25">
      <c r="B43" s="198" t="s">
        <v>15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254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255"/>
      <c r="AD43" s="254"/>
      <c r="AE43" s="199"/>
      <c r="AF43" s="199"/>
      <c r="AG43" s="199"/>
      <c r="AH43" s="199"/>
      <c r="AI43" s="199"/>
      <c r="AJ43" s="199"/>
      <c r="AK43" s="199"/>
      <c r="AL43" s="257"/>
      <c r="AM43" s="257"/>
      <c r="AN43" s="257"/>
      <c r="AO43" s="255"/>
      <c r="AP43" s="255"/>
      <c r="AQ43" s="255"/>
      <c r="AR43" s="276"/>
      <c r="AS43" s="277"/>
      <c r="AT43" s="255"/>
      <c r="AU43" s="204"/>
      <c r="AV43" s="208"/>
      <c r="AW43" s="262"/>
      <c r="AX43" s="278"/>
      <c r="BE43" s="195"/>
      <c r="BG43" s="214"/>
    </row>
    <row r="44" spans="2:58" s="65" customFormat="1" ht="23.25">
      <c r="B44" s="67" t="s">
        <v>34</v>
      </c>
      <c r="C44" s="215">
        <v>55</v>
      </c>
      <c r="D44" s="215">
        <v>54</v>
      </c>
      <c r="E44" s="216">
        <f aca="true" t="shared" si="22" ref="E44:E56">C44+D44</f>
        <v>109</v>
      </c>
      <c r="F44" s="228">
        <v>30</v>
      </c>
      <c r="G44" s="229">
        <v>30</v>
      </c>
      <c r="H44" s="217">
        <f aca="true" t="shared" si="23" ref="H44:H56">F44+G44</f>
        <v>60</v>
      </c>
      <c r="I44" s="215">
        <v>19</v>
      </c>
      <c r="J44" s="227">
        <v>28</v>
      </c>
      <c r="K44" s="216">
        <f aca="true" t="shared" si="24" ref="K44:K56">I44+J44</f>
        <v>47</v>
      </c>
      <c r="L44" s="228">
        <v>0</v>
      </c>
      <c r="M44" s="229">
        <v>0</v>
      </c>
      <c r="N44" s="217">
        <f aca="true" t="shared" si="25" ref="N44:N56">L44+M44</f>
        <v>0</v>
      </c>
      <c r="O44" s="228">
        <v>0</v>
      </c>
      <c r="P44" s="229">
        <v>0</v>
      </c>
      <c r="Q44" s="218">
        <f aca="true" t="shared" si="26" ref="Q44:Q56">O44+P44</f>
        <v>0</v>
      </c>
      <c r="R44" s="219">
        <v>0</v>
      </c>
      <c r="S44" s="220">
        <v>0</v>
      </c>
      <c r="T44" s="221">
        <v>0</v>
      </c>
      <c r="U44" s="220">
        <v>0</v>
      </c>
      <c r="V44" s="220">
        <v>0</v>
      </c>
      <c r="W44" s="221">
        <v>0</v>
      </c>
      <c r="X44" s="220">
        <v>0</v>
      </c>
      <c r="Y44" s="220">
        <v>0</v>
      </c>
      <c r="Z44" s="221">
        <v>0</v>
      </c>
      <c r="AA44" s="220">
        <v>0</v>
      </c>
      <c r="AB44" s="220">
        <v>0</v>
      </c>
      <c r="AC44" s="222">
        <v>0</v>
      </c>
      <c r="AD44" s="219">
        <v>0</v>
      </c>
      <c r="AE44" s="220">
        <v>0</v>
      </c>
      <c r="AF44" s="221">
        <v>0</v>
      </c>
      <c r="AG44" s="220">
        <v>0</v>
      </c>
      <c r="AH44" s="220">
        <v>0</v>
      </c>
      <c r="AI44" s="221">
        <v>0</v>
      </c>
      <c r="AJ44" s="220">
        <v>0</v>
      </c>
      <c r="AK44" s="220">
        <v>0</v>
      </c>
      <c r="AL44" s="221">
        <v>0</v>
      </c>
      <c r="AM44" s="220">
        <v>0</v>
      </c>
      <c r="AN44" s="220">
        <v>0</v>
      </c>
      <c r="AO44" s="221">
        <v>0</v>
      </c>
      <c r="AP44" s="220">
        <v>0</v>
      </c>
      <c r="AQ44" s="220">
        <v>0</v>
      </c>
      <c r="AR44" s="222">
        <v>0</v>
      </c>
      <c r="AS44" s="219">
        <v>0</v>
      </c>
      <c r="AT44" s="220">
        <v>0</v>
      </c>
      <c r="AU44" s="223">
        <f t="shared" si="2"/>
        <v>0</v>
      </c>
      <c r="AV44" s="224">
        <v>121</v>
      </c>
      <c r="AW44" s="225">
        <v>150</v>
      </c>
      <c r="AX44" s="240">
        <f t="shared" si="6"/>
        <v>271</v>
      </c>
      <c r="BA44" s="214"/>
      <c r="BC44" s="213"/>
      <c r="BF44" s="195"/>
    </row>
    <row r="45" spans="2:56" s="65" customFormat="1" ht="23.25">
      <c r="B45" s="67" t="s">
        <v>35</v>
      </c>
      <c r="C45" s="215">
        <v>6</v>
      </c>
      <c r="D45" s="227">
        <v>6</v>
      </c>
      <c r="E45" s="216">
        <f t="shared" si="22"/>
        <v>12</v>
      </c>
      <c r="F45" s="228">
        <v>11</v>
      </c>
      <c r="G45" s="229">
        <v>5</v>
      </c>
      <c r="H45" s="217">
        <f t="shared" si="23"/>
        <v>16</v>
      </c>
      <c r="I45" s="215">
        <v>4</v>
      </c>
      <c r="J45" s="227">
        <v>1</v>
      </c>
      <c r="K45" s="216">
        <f t="shared" si="24"/>
        <v>5</v>
      </c>
      <c r="L45" s="228">
        <v>7</v>
      </c>
      <c r="M45" s="229">
        <v>1</v>
      </c>
      <c r="N45" s="217">
        <f t="shared" si="25"/>
        <v>8</v>
      </c>
      <c r="O45" s="228">
        <v>0</v>
      </c>
      <c r="P45" s="229">
        <v>0</v>
      </c>
      <c r="Q45" s="218">
        <f t="shared" si="26"/>
        <v>0</v>
      </c>
      <c r="R45" s="219">
        <v>0</v>
      </c>
      <c r="S45" s="220">
        <v>0</v>
      </c>
      <c r="T45" s="221">
        <v>0</v>
      </c>
      <c r="U45" s="220">
        <v>0</v>
      </c>
      <c r="V45" s="220">
        <v>0</v>
      </c>
      <c r="W45" s="221">
        <v>0</v>
      </c>
      <c r="X45" s="220">
        <v>0</v>
      </c>
      <c r="Y45" s="220">
        <v>0</v>
      </c>
      <c r="Z45" s="221">
        <v>0</v>
      </c>
      <c r="AA45" s="220">
        <v>0</v>
      </c>
      <c r="AB45" s="220">
        <v>0</v>
      </c>
      <c r="AC45" s="222">
        <v>0</v>
      </c>
      <c r="AD45" s="219">
        <v>0</v>
      </c>
      <c r="AE45" s="220">
        <v>0</v>
      </c>
      <c r="AF45" s="221">
        <v>0</v>
      </c>
      <c r="AG45" s="220">
        <v>0</v>
      </c>
      <c r="AH45" s="220">
        <v>0</v>
      </c>
      <c r="AI45" s="221">
        <v>0</v>
      </c>
      <c r="AJ45" s="220">
        <v>0</v>
      </c>
      <c r="AK45" s="220">
        <v>0</v>
      </c>
      <c r="AL45" s="221">
        <v>0</v>
      </c>
      <c r="AM45" s="220">
        <v>0</v>
      </c>
      <c r="AN45" s="220">
        <v>0</v>
      </c>
      <c r="AO45" s="221">
        <v>0</v>
      </c>
      <c r="AP45" s="220">
        <v>0</v>
      </c>
      <c r="AQ45" s="220">
        <v>0</v>
      </c>
      <c r="AR45" s="222">
        <v>0</v>
      </c>
      <c r="AS45" s="219">
        <v>0</v>
      </c>
      <c r="AT45" s="220">
        <v>0</v>
      </c>
      <c r="AU45" s="239">
        <f t="shared" si="2"/>
        <v>0</v>
      </c>
      <c r="AV45" s="279">
        <v>36</v>
      </c>
      <c r="AW45" s="225">
        <v>18</v>
      </c>
      <c r="AX45" s="240">
        <f t="shared" si="6"/>
        <v>54</v>
      </c>
      <c r="AZ45" s="213"/>
      <c r="BD45" s="214"/>
    </row>
    <row r="46" spans="2:59" s="65" customFormat="1" ht="23.25">
      <c r="B46" s="67" t="s">
        <v>36</v>
      </c>
      <c r="C46" s="215">
        <v>49</v>
      </c>
      <c r="D46" s="227">
        <v>10</v>
      </c>
      <c r="E46" s="216">
        <f t="shared" si="22"/>
        <v>59</v>
      </c>
      <c r="F46" s="215">
        <v>45</v>
      </c>
      <c r="G46" s="215">
        <v>3</v>
      </c>
      <c r="H46" s="217">
        <f t="shared" si="23"/>
        <v>48</v>
      </c>
      <c r="I46" s="215">
        <v>28</v>
      </c>
      <c r="J46" s="227">
        <v>3</v>
      </c>
      <c r="K46" s="216">
        <f t="shared" si="24"/>
        <v>31</v>
      </c>
      <c r="L46" s="215">
        <v>28</v>
      </c>
      <c r="M46" s="215">
        <v>6</v>
      </c>
      <c r="N46" s="217">
        <f t="shared" si="25"/>
        <v>34</v>
      </c>
      <c r="O46" s="228">
        <v>0</v>
      </c>
      <c r="P46" s="229">
        <v>0</v>
      </c>
      <c r="Q46" s="218">
        <f t="shared" si="26"/>
        <v>0</v>
      </c>
      <c r="R46" s="219">
        <v>0</v>
      </c>
      <c r="S46" s="220">
        <v>0</v>
      </c>
      <c r="T46" s="221">
        <v>0</v>
      </c>
      <c r="U46" s="220">
        <v>0</v>
      </c>
      <c r="V46" s="220">
        <v>0</v>
      </c>
      <c r="W46" s="221">
        <v>0</v>
      </c>
      <c r="X46" s="220">
        <v>0</v>
      </c>
      <c r="Y46" s="220">
        <v>0</v>
      </c>
      <c r="Z46" s="221">
        <v>0</v>
      </c>
      <c r="AA46" s="220">
        <v>0</v>
      </c>
      <c r="AB46" s="220">
        <v>0</v>
      </c>
      <c r="AC46" s="222">
        <v>0</v>
      </c>
      <c r="AD46" s="219">
        <v>0</v>
      </c>
      <c r="AE46" s="220">
        <v>0</v>
      </c>
      <c r="AF46" s="221">
        <v>0</v>
      </c>
      <c r="AG46" s="220">
        <v>0</v>
      </c>
      <c r="AH46" s="220">
        <v>0</v>
      </c>
      <c r="AI46" s="221">
        <v>0</v>
      </c>
      <c r="AJ46" s="220">
        <v>0</v>
      </c>
      <c r="AK46" s="220">
        <v>0</v>
      </c>
      <c r="AL46" s="221">
        <v>0</v>
      </c>
      <c r="AM46" s="220">
        <v>0</v>
      </c>
      <c r="AN46" s="220">
        <v>0</v>
      </c>
      <c r="AO46" s="221">
        <v>0</v>
      </c>
      <c r="AP46" s="220">
        <v>0</v>
      </c>
      <c r="AQ46" s="220">
        <v>0</v>
      </c>
      <c r="AR46" s="222">
        <v>0</v>
      </c>
      <c r="AS46" s="219">
        <v>0</v>
      </c>
      <c r="AT46" s="220">
        <v>0</v>
      </c>
      <c r="AU46" s="223">
        <f t="shared" si="2"/>
        <v>0</v>
      </c>
      <c r="AV46" s="224">
        <v>166</v>
      </c>
      <c r="AW46" s="225">
        <v>23</v>
      </c>
      <c r="AX46" s="240">
        <f t="shared" si="6"/>
        <v>189</v>
      </c>
      <c r="AY46" s="95"/>
      <c r="AZ46" s="213"/>
      <c r="BA46" s="214"/>
      <c r="BC46" s="213"/>
      <c r="BD46" s="214"/>
      <c r="BG46" s="213"/>
    </row>
    <row r="47" spans="2:56" s="65" customFormat="1" ht="23.25">
      <c r="B47" s="67" t="s">
        <v>37</v>
      </c>
      <c r="C47" s="215">
        <v>8</v>
      </c>
      <c r="D47" s="227">
        <v>19</v>
      </c>
      <c r="E47" s="216">
        <f t="shared" si="22"/>
        <v>27</v>
      </c>
      <c r="F47" s="228">
        <v>2</v>
      </c>
      <c r="G47" s="229">
        <v>21</v>
      </c>
      <c r="H47" s="217">
        <f t="shared" si="23"/>
        <v>23</v>
      </c>
      <c r="I47" s="215">
        <v>10</v>
      </c>
      <c r="J47" s="227">
        <v>15</v>
      </c>
      <c r="K47" s="216">
        <f t="shared" si="24"/>
        <v>25</v>
      </c>
      <c r="L47" s="215">
        <v>1</v>
      </c>
      <c r="M47" s="227">
        <v>8</v>
      </c>
      <c r="N47" s="217">
        <f t="shared" si="25"/>
        <v>9</v>
      </c>
      <c r="O47" s="228">
        <v>0</v>
      </c>
      <c r="P47" s="229">
        <v>0</v>
      </c>
      <c r="Q47" s="218">
        <f t="shared" si="26"/>
        <v>0</v>
      </c>
      <c r="R47" s="219">
        <v>0</v>
      </c>
      <c r="S47" s="220">
        <v>0</v>
      </c>
      <c r="T47" s="221">
        <v>0</v>
      </c>
      <c r="U47" s="220">
        <v>0</v>
      </c>
      <c r="V47" s="220">
        <v>0</v>
      </c>
      <c r="W47" s="221">
        <v>0</v>
      </c>
      <c r="X47" s="220">
        <v>0</v>
      </c>
      <c r="Y47" s="220">
        <v>0</v>
      </c>
      <c r="Z47" s="221">
        <v>0</v>
      </c>
      <c r="AA47" s="220">
        <v>0</v>
      </c>
      <c r="AB47" s="220">
        <v>0</v>
      </c>
      <c r="AC47" s="222">
        <v>0</v>
      </c>
      <c r="AD47" s="219">
        <v>0</v>
      </c>
      <c r="AE47" s="220">
        <v>0</v>
      </c>
      <c r="AF47" s="221">
        <v>0</v>
      </c>
      <c r="AG47" s="220">
        <v>0</v>
      </c>
      <c r="AH47" s="220">
        <v>0</v>
      </c>
      <c r="AI47" s="221">
        <v>0</v>
      </c>
      <c r="AJ47" s="220">
        <v>0</v>
      </c>
      <c r="AK47" s="220">
        <v>0</v>
      </c>
      <c r="AL47" s="221">
        <v>0</v>
      </c>
      <c r="AM47" s="220">
        <v>0</v>
      </c>
      <c r="AN47" s="220">
        <v>0</v>
      </c>
      <c r="AO47" s="221">
        <v>0</v>
      </c>
      <c r="AP47" s="220">
        <v>0</v>
      </c>
      <c r="AQ47" s="220">
        <v>0</v>
      </c>
      <c r="AR47" s="222">
        <v>0</v>
      </c>
      <c r="AS47" s="219">
        <v>0</v>
      </c>
      <c r="AT47" s="220">
        <v>0</v>
      </c>
      <c r="AU47" s="223">
        <f t="shared" si="2"/>
        <v>0</v>
      </c>
      <c r="AV47" s="224">
        <v>15</v>
      </c>
      <c r="AW47" s="225">
        <v>75</v>
      </c>
      <c r="AX47" s="240">
        <f t="shared" si="6"/>
        <v>90</v>
      </c>
      <c r="AY47" s="95"/>
      <c r="AZ47" s="213"/>
      <c r="BA47" s="214"/>
      <c r="BC47" s="213"/>
      <c r="BD47" s="214"/>
    </row>
    <row r="48" spans="2:56" s="65" customFormat="1" ht="23.25">
      <c r="B48" s="67" t="s">
        <v>63</v>
      </c>
      <c r="C48" s="215">
        <v>65</v>
      </c>
      <c r="D48" s="215">
        <v>48</v>
      </c>
      <c r="E48" s="216">
        <f t="shared" si="22"/>
        <v>113</v>
      </c>
      <c r="F48" s="228">
        <v>56</v>
      </c>
      <c r="G48" s="229">
        <v>60</v>
      </c>
      <c r="H48" s="217">
        <f t="shared" si="23"/>
        <v>116</v>
      </c>
      <c r="I48" s="215">
        <v>38</v>
      </c>
      <c r="J48" s="215">
        <v>42</v>
      </c>
      <c r="K48" s="216">
        <f t="shared" si="24"/>
        <v>80</v>
      </c>
      <c r="L48" s="228">
        <v>26</v>
      </c>
      <c r="M48" s="229">
        <v>19</v>
      </c>
      <c r="N48" s="217">
        <f t="shared" si="25"/>
        <v>45</v>
      </c>
      <c r="O48" s="228">
        <v>0</v>
      </c>
      <c r="P48" s="229">
        <v>0</v>
      </c>
      <c r="Q48" s="218">
        <f t="shared" si="26"/>
        <v>0</v>
      </c>
      <c r="R48" s="233">
        <v>41</v>
      </c>
      <c r="S48" s="229">
        <v>5</v>
      </c>
      <c r="T48" s="234">
        <f>R48+S48</f>
        <v>46</v>
      </c>
      <c r="U48" s="228">
        <v>54</v>
      </c>
      <c r="V48" s="229">
        <v>39</v>
      </c>
      <c r="W48" s="235">
        <f>U48+V48</f>
        <v>93</v>
      </c>
      <c r="X48" s="228">
        <v>32</v>
      </c>
      <c r="Y48" s="229">
        <v>29</v>
      </c>
      <c r="Z48" s="234">
        <f>X48+Y48</f>
        <v>61</v>
      </c>
      <c r="AA48" s="228">
        <v>13</v>
      </c>
      <c r="AB48" s="229">
        <v>4</v>
      </c>
      <c r="AC48" s="237">
        <f>AA48+AB48</f>
        <v>17</v>
      </c>
      <c r="AD48" s="232">
        <v>0</v>
      </c>
      <c r="AE48" s="220">
        <v>0</v>
      </c>
      <c r="AF48" s="221">
        <v>0</v>
      </c>
      <c r="AG48" s="220">
        <v>0</v>
      </c>
      <c r="AH48" s="220">
        <v>0</v>
      </c>
      <c r="AI48" s="221">
        <v>0</v>
      </c>
      <c r="AJ48" s="220">
        <v>0</v>
      </c>
      <c r="AK48" s="220">
        <v>0</v>
      </c>
      <c r="AL48" s="221">
        <v>0</v>
      </c>
      <c r="AM48" s="220">
        <v>0</v>
      </c>
      <c r="AN48" s="220">
        <v>0</v>
      </c>
      <c r="AO48" s="221">
        <v>0</v>
      </c>
      <c r="AP48" s="220">
        <v>0</v>
      </c>
      <c r="AQ48" s="220">
        <v>0</v>
      </c>
      <c r="AR48" s="222">
        <v>0</v>
      </c>
      <c r="AS48" s="233">
        <v>37</v>
      </c>
      <c r="AT48" s="228">
        <v>9</v>
      </c>
      <c r="AU48" s="223">
        <f t="shared" si="2"/>
        <v>46</v>
      </c>
      <c r="AV48" s="224">
        <v>369</v>
      </c>
      <c r="AW48" s="225">
        <v>276</v>
      </c>
      <c r="AX48" s="240">
        <f t="shared" si="6"/>
        <v>645</v>
      </c>
      <c r="AY48" s="95"/>
      <c r="AZ48" s="213"/>
      <c r="BA48" s="214"/>
      <c r="BC48" s="213"/>
      <c r="BD48" s="214"/>
    </row>
    <row r="49" spans="2:58" s="65" customFormat="1" ht="23.25">
      <c r="B49" s="67" t="s">
        <v>64</v>
      </c>
      <c r="C49" s="215">
        <v>24</v>
      </c>
      <c r="D49" s="227">
        <v>29</v>
      </c>
      <c r="E49" s="216">
        <f t="shared" si="22"/>
        <v>53</v>
      </c>
      <c r="F49" s="228">
        <v>4</v>
      </c>
      <c r="G49" s="229">
        <v>22</v>
      </c>
      <c r="H49" s="217">
        <f t="shared" si="23"/>
        <v>26</v>
      </c>
      <c r="I49" s="215">
        <v>7</v>
      </c>
      <c r="J49" s="227">
        <v>32</v>
      </c>
      <c r="K49" s="216">
        <f t="shared" si="24"/>
        <v>39</v>
      </c>
      <c r="L49" s="215">
        <v>4</v>
      </c>
      <c r="M49" s="227">
        <v>16</v>
      </c>
      <c r="N49" s="217">
        <f t="shared" si="25"/>
        <v>20</v>
      </c>
      <c r="O49" s="228">
        <v>0</v>
      </c>
      <c r="P49" s="229">
        <v>0</v>
      </c>
      <c r="Q49" s="218">
        <f t="shared" si="26"/>
        <v>0</v>
      </c>
      <c r="R49" s="219">
        <v>0</v>
      </c>
      <c r="S49" s="220">
        <v>0</v>
      </c>
      <c r="T49" s="221">
        <v>0</v>
      </c>
      <c r="U49" s="220">
        <v>0</v>
      </c>
      <c r="V49" s="220">
        <v>0</v>
      </c>
      <c r="W49" s="221">
        <v>0</v>
      </c>
      <c r="X49" s="220">
        <v>0</v>
      </c>
      <c r="Y49" s="220">
        <v>0</v>
      </c>
      <c r="Z49" s="221">
        <v>0</v>
      </c>
      <c r="AA49" s="220">
        <v>0</v>
      </c>
      <c r="AB49" s="220">
        <v>0</v>
      </c>
      <c r="AC49" s="222">
        <v>0</v>
      </c>
      <c r="AD49" s="219">
        <v>0</v>
      </c>
      <c r="AE49" s="220">
        <v>0</v>
      </c>
      <c r="AF49" s="221">
        <v>0</v>
      </c>
      <c r="AG49" s="220">
        <v>0</v>
      </c>
      <c r="AH49" s="220">
        <v>0</v>
      </c>
      <c r="AI49" s="221">
        <v>0</v>
      </c>
      <c r="AJ49" s="220">
        <v>0</v>
      </c>
      <c r="AK49" s="220">
        <v>0</v>
      </c>
      <c r="AL49" s="221">
        <v>0</v>
      </c>
      <c r="AM49" s="220">
        <v>0</v>
      </c>
      <c r="AN49" s="220">
        <v>0</v>
      </c>
      <c r="AO49" s="221">
        <v>0</v>
      </c>
      <c r="AP49" s="220">
        <v>0</v>
      </c>
      <c r="AQ49" s="220">
        <v>0</v>
      </c>
      <c r="AR49" s="222">
        <v>0</v>
      </c>
      <c r="AS49" s="219">
        <v>0</v>
      </c>
      <c r="AT49" s="220">
        <v>0</v>
      </c>
      <c r="AU49" s="239">
        <f t="shared" si="2"/>
        <v>0</v>
      </c>
      <c r="AV49" s="224">
        <v>43</v>
      </c>
      <c r="AW49" s="225">
        <v>106</v>
      </c>
      <c r="AX49" s="226">
        <f t="shared" si="6"/>
        <v>149</v>
      </c>
      <c r="AZ49" s="213"/>
      <c r="BA49" s="214"/>
      <c r="BC49" s="213"/>
      <c r="BD49" s="214"/>
      <c r="BF49" s="214"/>
    </row>
    <row r="50" spans="2:56" s="65" customFormat="1" ht="23.25">
      <c r="B50" s="67" t="s">
        <v>65</v>
      </c>
      <c r="C50" s="215">
        <v>15</v>
      </c>
      <c r="D50" s="215">
        <v>95</v>
      </c>
      <c r="E50" s="216">
        <f t="shared" si="22"/>
        <v>110</v>
      </c>
      <c r="F50" s="228">
        <v>12</v>
      </c>
      <c r="G50" s="229">
        <v>47</v>
      </c>
      <c r="H50" s="217">
        <f t="shared" si="23"/>
        <v>59</v>
      </c>
      <c r="I50" s="215">
        <v>4</v>
      </c>
      <c r="J50" s="227">
        <v>30</v>
      </c>
      <c r="K50" s="216">
        <f t="shared" si="24"/>
        <v>34</v>
      </c>
      <c r="L50" s="215">
        <v>6</v>
      </c>
      <c r="M50" s="227">
        <v>21</v>
      </c>
      <c r="N50" s="217">
        <f t="shared" si="25"/>
        <v>27</v>
      </c>
      <c r="O50" s="228">
        <v>0</v>
      </c>
      <c r="P50" s="229">
        <v>0</v>
      </c>
      <c r="Q50" s="218">
        <f t="shared" si="26"/>
        <v>0</v>
      </c>
      <c r="R50" s="219">
        <v>0</v>
      </c>
      <c r="S50" s="220">
        <v>0</v>
      </c>
      <c r="T50" s="221">
        <v>0</v>
      </c>
      <c r="U50" s="220">
        <v>0</v>
      </c>
      <c r="V50" s="220">
        <v>0</v>
      </c>
      <c r="W50" s="221">
        <v>0</v>
      </c>
      <c r="X50" s="220">
        <v>0</v>
      </c>
      <c r="Y50" s="220">
        <v>0</v>
      </c>
      <c r="Z50" s="221">
        <v>0</v>
      </c>
      <c r="AA50" s="220">
        <v>0</v>
      </c>
      <c r="AB50" s="220">
        <v>0</v>
      </c>
      <c r="AC50" s="222">
        <v>0</v>
      </c>
      <c r="AD50" s="219">
        <v>0</v>
      </c>
      <c r="AE50" s="220">
        <v>0</v>
      </c>
      <c r="AF50" s="221">
        <v>0</v>
      </c>
      <c r="AG50" s="220">
        <v>0</v>
      </c>
      <c r="AH50" s="220">
        <v>0</v>
      </c>
      <c r="AI50" s="221">
        <v>0</v>
      </c>
      <c r="AJ50" s="220">
        <v>0</v>
      </c>
      <c r="AK50" s="220">
        <v>0</v>
      </c>
      <c r="AL50" s="221">
        <v>0</v>
      </c>
      <c r="AM50" s="220">
        <v>0</v>
      </c>
      <c r="AN50" s="220">
        <v>0</v>
      </c>
      <c r="AO50" s="221">
        <v>0</v>
      </c>
      <c r="AP50" s="220">
        <v>0</v>
      </c>
      <c r="AQ50" s="220">
        <v>0</v>
      </c>
      <c r="AR50" s="222">
        <v>0</v>
      </c>
      <c r="AS50" s="219">
        <v>0</v>
      </c>
      <c r="AT50" s="220">
        <v>0</v>
      </c>
      <c r="AU50" s="223">
        <f t="shared" si="2"/>
        <v>0</v>
      </c>
      <c r="AV50" s="224">
        <v>34</v>
      </c>
      <c r="AW50" s="225">
        <v>236</v>
      </c>
      <c r="AX50" s="240">
        <f t="shared" si="6"/>
        <v>270</v>
      </c>
      <c r="AY50" s="95"/>
      <c r="AZ50" s="213"/>
      <c r="BA50" s="214"/>
      <c r="BC50" s="213"/>
      <c r="BD50" s="214"/>
    </row>
    <row r="51" spans="2:56" s="65" customFormat="1" ht="23.25">
      <c r="B51" s="67" t="s">
        <v>66</v>
      </c>
      <c r="C51" s="215">
        <v>18</v>
      </c>
      <c r="D51" s="215">
        <v>74</v>
      </c>
      <c r="E51" s="216">
        <f t="shared" si="22"/>
        <v>92</v>
      </c>
      <c r="F51" s="228">
        <v>18</v>
      </c>
      <c r="G51" s="229">
        <v>54</v>
      </c>
      <c r="H51" s="217">
        <f t="shared" si="23"/>
        <v>72</v>
      </c>
      <c r="I51" s="215">
        <v>13</v>
      </c>
      <c r="J51" s="215">
        <v>48</v>
      </c>
      <c r="K51" s="216">
        <f t="shared" si="24"/>
        <v>61</v>
      </c>
      <c r="L51" s="228">
        <v>18</v>
      </c>
      <c r="M51" s="229">
        <v>42</v>
      </c>
      <c r="N51" s="217">
        <f t="shared" si="25"/>
        <v>60</v>
      </c>
      <c r="O51" s="228">
        <v>0</v>
      </c>
      <c r="P51" s="229">
        <v>0</v>
      </c>
      <c r="Q51" s="218">
        <f t="shared" si="26"/>
        <v>0</v>
      </c>
      <c r="R51" s="219">
        <v>0</v>
      </c>
      <c r="S51" s="220">
        <v>0</v>
      </c>
      <c r="T51" s="221">
        <v>0</v>
      </c>
      <c r="U51" s="220">
        <v>0</v>
      </c>
      <c r="V51" s="220">
        <v>0</v>
      </c>
      <c r="W51" s="221">
        <v>0</v>
      </c>
      <c r="X51" s="220">
        <v>0</v>
      </c>
      <c r="Y51" s="220">
        <v>0</v>
      </c>
      <c r="Z51" s="221">
        <v>0</v>
      </c>
      <c r="AA51" s="220">
        <v>0</v>
      </c>
      <c r="AB51" s="220">
        <v>0</v>
      </c>
      <c r="AC51" s="222">
        <v>0</v>
      </c>
      <c r="AD51" s="219">
        <v>0</v>
      </c>
      <c r="AE51" s="220">
        <v>0</v>
      </c>
      <c r="AF51" s="221">
        <v>0</v>
      </c>
      <c r="AG51" s="220">
        <v>0</v>
      </c>
      <c r="AH51" s="220">
        <v>0</v>
      </c>
      <c r="AI51" s="221">
        <v>0</v>
      </c>
      <c r="AJ51" s="220">
        <v>0</v>
      </c>
      <c r="AK51" s="220">
        <v>0</v>
      </c>
      <c r="AL51" s="221">
        <v>0</v>
      </c>
      <c r="AM51" s="220">
        <v>0</v>
      </c>
      <c r="AN51" s="220">
        <v>0</v>
      </c>
      <c r="AO51" s="221">
        <v>0</v>
      </c>
      <c r="AP51" s="220">
        <v>0</v>
      </c>
      <c r="AQ51" s="220">
        <v>0</v>
      </c>
      <c r="AR51" s="222">
        <v>0</v>
      </c>
      <c r="AS51" s="219">
        <v>0</v>
      </c>
      <c r="AT51" s="220">
        <v>0</v>
      </c>
      <c r="AU51" s="223">
        <f t="shared" si="2"/>
        <v>0</v>
      </c>
      <c r="AV51" s="224">
        <v>68</v>
      </c>
      <c r="AW51" s="225">
        <v>209</v>
      </c>
      <c r="AX51" s="240">
        <f t="shared" si="6"/>
        <v>277</v>
      </c>
      <c r="AY51" s="95"/>
      <c r="AZ51" s="213"/>
      <c r="BA51" s="214"/>
      <c r="BC51" s="213"/>
      <c r="BD51" s="214"/>
    </row>
    <row r="52" spans="2:56" s="65" customFormat="1" ht="23.25">
      <c r="B52" s="67" t="s">
        <v>67</v>
      </c>
      <c r="C52" s="215">
        <v>18</v>
      </c>
      <c r="D52" s="227">
        <v>44</v>
      </c>
      <c r="E52" s="216">
        <f t="shared" si="22"/>
        <v>62</v>
      </c>
      <c r="F52" s="215">
        <v>13</v>
      </c>
      <c r="G52" s="215">
        <v>45</v>
      </c>
      <c r="H52" s="217">
        <f t="shared" si="23"/>
        <v>58</v>
      </c>
      <c r="I52" s="215">
        <v>18</v>
      </c>
      <c r="J52" s="227">
        <v>35</v>
      </c>
      <c r="K52" s="216">
        <f t="shared" si="24"/>
        <v>53</v>
      </c>
      <c r="L52" s="215">
        <v>11</v>
      </c>
      <c r="M52" s="215">
        <v>53</v>
      </c>
      <c r="N52" s="217">
        <f t="shared" si="25"/>
        <v>64</v>
      </c>
      <c r="O52" s="228">
        <v>0</v>
      </c>
      <c r="P52" s="229">
        <v>0</v>
      </c>
      <c r="Q52" s="218">
        <f t="shared" si="26"/>
        <v>0</v>
      </c>
      <c r="R52" s="233">
        <v>13</v>
      </c>
      <c r="S52" s="229">
        <v>37</v>
      </c>
      <c r="T52" s="234">
        <f>R52+S52</f>
        <v>50</v>
      </c>
      <c r="U52" s="228">
        <v>0</v>
      </c>
      <c r="V52" s="229">
        <v>0</v>
      </c>
      <c r="W52" s="235">
        <f>U52+V52</f>
        <v>0</v>
      </c>
      <c r="X52" s="228">
        <v>0</v>
      </c>
      <c r="Y52" s="228">
        <v>0</v>
      </c>
      <c r="Z52" s="234">
        <f>X52+Y52</f>
        <v>0</v>
      </c>
      <c r="AA52" s="228">
        <v>0</v>
      </c>
      <c r="AB52" s="229">
        <v>0</v>
      </c>
      <c r="AC52" s="237">
        <f>AA52+AB52</f>
        <v>0</v>
      </c>
      <c r="AD52" s="232">
        <v>0</v>
      </c>
      <c r="AE52" s="220">
        <v>0</v>
      </c>
      <c r="AF52" s="221">
        <v>0</v>
      </c>
      <c r="AG52" s="220">
        <v>0</v>
      </c>
      <c r="AH52" s="220">
        <v>0</v>
      </c>
      <c r="AI52" s="221">
        <v>0</v>
      </c>
      <c r="AJ52" s="220">
        <v>0</v>
      </c>
      <c r="AK52" s="220">
        <v>0</v>
      </c>
      <c r="AL52" s="221">
        <v>0</v>
      </c>
      <c r="AM52" s="220">
        <v>0</v>
      </c>
      <c r="AN52" s="220">
        <v>0</v>
      </c>
      <c r="AO52" s="221">
        <v>0</v>
      </c>
      <c r="AP52" s="220">
        <v>0</v>
      </c>
      <c r="AQ52" s="220">
        <v>0</v>
      </c>
      <c r="AR52" s="222">
        <v>0</v>
      </c>
      <c r="AS52" s="219">
        <v>0</v>
      </c>
      <c r="AT52" s="220">
        <v>0</v>
      </c>
      <c r="AU52" s="223">
        <f t="shared" si="2"/>
        <v>0</v>
      </c>
      <c r="AV52" s="224">
        <v>100</v>
      </c>
      <c r="AW52" s="225">
        <v>251</v>
      </c>
      <c r="AX52" s="226">
        <f t="shared" si="6"/>
        <v>351</v>
      </c>
      <c r="AZ52" s="213"/>
      <c r="BA52" s="214"/>
      <c r="BC52" s="213"/>
      <c r="BD52" s="214"/>
    </row>
    <row r="53" spans="2:56" s="65" customFormat="1" ht="23.25">
      <c r="B53" s="67" t="s">
        <v>68</v>
      </c>
      <c r="C53" s="215">
        <v>44</v>
      </c>
      <c r="D53" s="215">
        <v>61</v>
      </c>
      <c r="E53" s="216">
        <f t="shared" si="22"/>
        <v>105</v>
      </c>
      <c r="F53" s="215">
        <v>84</v>
      </c>
      <c r="G53" s="215">
        <v>108</v>
      </c>
      <c r="H53" s="217">
        <f t="shared" si="23"/>
        <v>192</v>
      </c>
      <c r="I53" s="215">
        <v>42</v>
      </c>
      <c r="J53" s="215">
        <v>52</v>
      </c>
      <c r="K53" s="216">
        <f t="shared" si="24"/>
        <v>94</v>
      </c>
      <c r="L53" s="215">
        <v>51</v>
      </c>
      <c r="M53" s="215">
        <v>47</v>
      </c>
      <c r="N53" s="217">
        <f t="shared" si="25"/>
        <v>98</v>
      </c>
      <c r="O53" s="228">
        <v>0</v>
      </c>
      <c r="P53" s="229">
        <v>0</v>
      </c>
      <c r="Q53" s="218">
        <f t="shared" si="26"/>
        <v>0</v>
      </c>
      <c r="R53" s="233">
        <v>71</v>
      </c>
      <c r="S53" s="229">
        <v>29</v>
      </c>
      <c r="T53" s="234">
        <f>R53+S53</f>
        <v>100</v>
      </c>
      <c r="U53" s="228">
        <v>103</v>
      </c>
      <c r="V53" s="229">
        <v>32</v>
      </c>
      <c r="W53" s="235">
        <f>U53+V53</f>
        <v>135</v>
      </c>
      <c r="X53" s="228">
        <v>96</v>
      </c>
      <c r="Y53" s="229">
        <v>35</v>
      </c>
      <c r="Z53" s="234">
        <f>X53+Y53</f>
        <v>131</v>
      </c>
      <c r="AA53" s="228">
        <v>60</v>
      </c>
      <c r="AB53" s="229">
        <v>23</v>
      </c>
      <c r="AC53" s="235">
        <f>AA53+AB53</f>
        <v>83</v>
      </c>
      <c r="AD53" s="219">
        <v>0</v>
      </c>
      <c r="AE53" s="220">
        <v>0</v>
      </c>
      <c r="AF53" s="221">
        <v>0</v>
      </c>
      <c r="AG53" s="220">
        <v>0</v>
      </c>
      <c r="AH53" s="220">
        <v>0</v>
      </c>
      <c r="AI53" s="221">
        <v>0</v>
      </c>
      <c r="AJ53" s="220">
        <v>0</v>
      </c>
      <c r="AK53" s="220">
        <v>0</v>
      </c>
      <c r="AL53" s="221">
        <v>0</v>
      </c>
      <c r="AM53" s="220">
        <v>98</v>
      </c>
      <c r="AN53" s="220">
        <v>27</v>
      </c>
      <c r="AO53" s="221">
        <f>SUM(AM53:AN53)</f>
        <v>125</v>
      </c>
      <c r="AP53" s="220">
        <v>0</v>
      </c>
      <c r="AQ53" s="220">
        <v>0</v>
      </c>
      <c r="AR53" s="222">
        <v>0</v>
      </c>
      <c r="AS53" s="219">
        <v>14</v>
      </c>
      <c r="AT53" s="220">
        <v>5</v>
      </c>
      <c r="AU53" s="223">
        <f t="shared" si="2"/>
        <v>19</v>
      </c>
      <c r="AV53" s="224">
        <v>626</v>
      </c>
      <c r="AW53" s="225">
        <v>433</v>
      </c>
      <c r="AX53" s="280">
        <f t="shared" si="6"/>
        <v>1059</v>
      </c>
      <c r="AY53" s="95"/>
      <c r="AZ53" s="213"/>
      <c r="BA53" s="214"/>
      <c r="BC53" s="213"/>
      <c r="BD53" s="214"/>
    </row>
    <row r="54" spans="2:56" s="65" customFormat="1" ht="23.25">
      <c r="B54" s="67" t="s">
        <v>69</v>
      </c>
      <c r="C54" s="215">
        <v>33</v>
      </c>
      <c r="D54" s="227">
        <v>22</v>
      </c>
      <c r="E54" s="216">
        <f t="shared" si="22"/>
        <v>55</v>
      </c>
      <c r="F54" s="228">
        <v>19</v>
      </c>
      <c r="G54" s="229">
        <v>14</v>
      </c>
      <c r="H54" s="217">
        <f t="shared" si="23"/>
        <v>33</v>
      </c>
      <c r="I54" s="215">
        <v>25</v>
      </c>
      <c r="J54" s="227">
        <v>20</v>
      </c>
      <c r="K54" s="216">
        <f t="shared" si="24"/>
        <v>45</v>
      </c>
      <c r="L54" s="215">
        <v>25</v>
      </c>
      <c r="M54" s="227">
        <v>16</v>
      </c>
      <c r="N54" s="217">
        <f t="shared" si="25"/>
        <v>41</v>
      </c>
      <c r="O54" s="228">
        <v>0</v>
      </c>
      <c r="P54" s="229">
        <v>0</v>
      </c>
      <c r="Q54" s="218">
        <f t="shared" si="26"/>
        <v>0</v>
      </c>
      <c r="R54" s="219">
        <v>0</v>
      </c>
      <c r="S54" s="220">
        <v>0</v>
      </c>
      <c r="T54" s="221">
        <v>0</v>
      </c>
      <c r="U54" s="220">
        <v>0</v>
      </c>
      <c r="V54" s="220">
        <v>0</v>
      </c>
      <c r="W54" s="221">
        <v>0</v>
      </c>
      <c r="X54" s="220">
        <v>0</v>
      </c>
      <c r="Y54" s="220">
        <v>0</v>
      </c>
      <c r="Z54" s="221">
        <v>0</v>
      </c>
      <c r="AA54" s="220">
        <v>0</v>
      </c>
      <c r="AB54" s="220">
        <v>0</v>
      </c>
      <c r="AC54" s="222">
        <v>0</v>
      </c>
      <c r="AD54" s="219">
        <v>0</v>
      </c>
      <c r="AE54" s="220">
        <v>0</v>
      </c>
      <c r="AF54" s="221">
        <v>0</v>
      </c>
      <c r="AG54" s="220">
        <v>0</v>
      </c>
      <c r="AH54" s="220">
        <v>0</v>
      </c>
      <c r="AI54" s="221">
        <v>0</v>
      </c>
      <c r="AJ54" s="220">
        <v>0</v>
      </c>
      <c r="AK54" s="220">
        <v>0</v>
      </c>
      <c r="AL54" s="221">
        <v>0</v>
      </c>
      <c r="AM54" s="220">
        <v>0</v>
      </c>
      <c r="AN54" s="220">
        <v>0</v>
      </c>
      <c r="AO54" s="221">
        <v>0</v>
      </c>
      <c r="AP54" s="220">
        <v>0</v>
      </c>
      <c r="AQ54" s="220">
        <v>0</v>
      </c>
      <c r="AR54" s="222">
        <v>0</v>
      </c>
      <c r="AS54" s="219">
        <v>0</v>
      </c>
      <c r="AT54" s="220">
        <v>0</v>
      </c>
      <c r="AU54" s="223">
        <f t="shared" si="2"/>
        <v>0</v>
      </c>
      <c r="AV54" s="224">
        <v>87</v>
      </c>
      <c r="AW54" s="225">
        <v>82</v>
      </c>
      <c r="AX54" s="226">
        <f t="shared" si="6"/>
        <v>169</v>
      </c>
      <c r="AZ54" s="213"/>
      <c r="BA54" s="214"/>
      <c r="BC54" s="213"/>
      <c r="BD54" s="214"/>
    </row>
    <row r="55" spans="2:56" s="65" customFormat="1" ht="23.25">
      <c r="B55" s="67" t="s">
        <v>70</v>
      </c>
      <c r="C55" s="215">
        <v>54</v>
      </c>
      <c r="D55" s="215">
        <v>34</v>
      </c>
      <c r="E55" s="216">
        <f t="shared" si="22"/>
        <v>88</v>
      </c>
      <c r="F55" s="228">
        <v>35</v>
      </c>
      <c r="G55" s="229">
        <v>24</v>
      </c>
      <c r="H55" s="217">
        <f t="shared" si="23"/>
        <v>59</v>
      </c>
      <c r="I55" s="215">
        <v>34</v>
      </c>
      <c r="J55" s="215">
        <v>26</v>
      </c>
      <c r="K55" s="216">
        <f t="shared" si="24"/>
        <v>60</v>
      </c>
      <c r="L55" s="228">
        <v>34</v>
      </c>
      <c r="M55" s="229">
        <v>13</v>
      </c>
      <c r="N55" s="217">
        <f t="shared" si="25"/>
        <v>47</v>
      </c>
      <c r="O55" s="228">
        <v>0</v>
      </c>
      <c r="P55" s="229">
        <v>0</v>
      </c>
      <c r="Q55" s="218">
        <f t="shared" si="26"/>
        <v>0</v>
      </c>
      <c r="R55" s="219">
        <v>0</v>
      </c>
      <c r="S55" s="220">
        <v>0</v>
      </c>
      <c r="T55" s="221">
        <v>0</v>
      </c>
      <c r="U55" s="220">
        <v>0</v>
      </c>
      <c r="V55" s="220">
        <v>0</v>
      </c>
      <c r="W55" s="221">
        <v>0</v>
      </c>
      <c r="X55" s="220">
        <v>0</v>
      </c>
      <c r="Y55" s="220">
        <v>0</v>
      </c>
      <c r="Z55" s="221">
        <v>0</v>
      </c>
      <c r="AA55" s="220">
        <v>0</v>
      </c>
      <c r="AB55" s="220">
        <v>0</v>
      </c>
      <c r="AC55" s="222">
        <v>0</v>
      </c>
      <c r="AD55" s="219">
        <v>0</v>
      </c>
      <c r="AE55" s="220">
        <v>0</v>
      </c>
      <c r="AF55" s="221">
        <v>0</v>
      </c>
      <c r="AG55" s="220">
        <v>0</v>
      </c>
      <c r="AH55" s="220">
        <v>0</v>
      </c>
      <c r="AI55" s="221">
        <v>0</v>
      </c>
      <c r="AJ55" s="220">
        <v>0</v>
      </c>
      <c r="AK55" s="220">
        <v>0</v>
      </c>
      <c r="AL55" s="221">
        <v>0</v>
      </c>
      <c r="AM55" s="220">
        <v>0</v>
      </c>
      <c r="AN55" s="220">
        <v>0</v>
      </c>
      <c r="AO55" s="221">
        <v>0</v>
      </c>
      <c r="AP55" s="220">
        <v>0</v>
      </c>
      <c r="AQ55" s="220">
        <v>0</v>
      </c>
      <c r="AR55" s="222">
        <v>0</v>
      </c>
      <c r="AS55" s="219">
        <v>0</v>
      </c>
      <c r="AT55" s="220">
        <v>0</v>
      </c>
      <c r="AU55" s="223">
        <f t="shared" si="2"/>
        <v>0</v>
      </c>
      <c r="AV55" s="224">
        <v>177</v>
      </c>
      <c r="AW55" s="225">
        <v>118</v>
      </c>
      <c r="AX55" s="240">
        <f t="shared" si="6"/>
        <v>295</v>
      </c>
      <c r="AY55" s="95"/>
      <c r="AZ55" s="213"/>
      <c r="BA55" s="214"/>
      <c r="BC55" s="213"/>
      <c r="BD55" s="214"/>
    </row>
    <row r="56" spans="2:56" s="65" customFormat="1" ht="23.25">
      <c r="B56" s="67" t="s">
        <v>71</v>
      </c>
      <c r="C56" s="215">
        <v>29</v>
      </c>
      <c r="D56" s="227">
        <v>25</v>
      </c>
      <c r="E56" s="216">
        <f t="shared" si="22"/>
        <v>54</v>
      </c>
      <c r="F56" s="215">
        <v>23</v>
      </c>
      <c r="G56" s="215">
        <v>37</v>
      </c>
      <c r="H56" s="217">
        <f t="shared" si="23"/>
        <v>60</v>
      </c>
      <c r="I56" s="215">
        <v>36</v>
      </c>
      <c r="J56" s="227">
        <v>22</v>
      </c>
      <c r="K56" s="216">
        <f t="shared" si="24"/>
        <v>58</v>
      </c>
      <c r="L56" s="215">
        <v>22</v>
      </c>
      <c r="M56" s="227">
        <v>25</v>
      </c>
      <c r="N56" s="217">
        <f t="shared" si="25"/>
        <v>47</v>
      </c>
      <c r="O56" s="228">
        <v>0</v>
      </c>
      <c r="P56" s="229">
        <v>0</v>
      </c>
      <c r="Q56" s="218">
        <f t="shared" si="26"/>
        <v>0</v>
      </c>
      <c r="R56" s="219">
        <v>0</v>
      </c>
      <c r="S56" s="220">
        <v>0</v>
      </c>
      <c r="T56" s="221">
        <v>0</v>
      </c>
      <c r="U56" s="220">
        <v>0</v>
      </c>
      <c r="V56" s="220">
        <v>0</v>
      </c>
      <c r="W56" s="221">
        <v>0</v>
      </c>
      <c r="X56" s="220">
        <v>0</v>
      </c>
      <c r="Y56" s="220">
        <v>0</v>
      </c>
      <c r="Z56" s="221">
        <v>0</v>
      </c>
      <c r="AA56" s="220">
        <v>0</v>
      </c>
      <c r="AB56" s="220">
        <v>0</v>
      </c>
      <c r="AC56" s="222">
        <v>0</v>
      </c>
      <c r="AD56" s="219">
        <v>0</v>
      </c>
      <c r="AE56" s="220">
        <v>0</v>
      </c>
      <c r="AF56" s="221">
        <v>0</v>
      </c>
      <c r="AG56" s="220">
        <v>0</v>
      </c>
      <c r="AH56" s="220">
        <v>0</v>
      </c>
      <c r="AI56" s="221">
        <v>0</v>
      </c>
      <c r="AJ56" s="220">
        <v>0</v>
      </c>
      <c r="AK56" s="220">
        <v>0</v>
      </c>
      <c r="AL56" s="221">
        <v>0</v>
      </c>
      <c r="AM56" s="220">
        <v>0</v>
      </c>
      <c r="AN56" s="220">
        <v>0</v>
      </c>
      <c r="AO56" s="221">
        <v>0</v>
      </c>
      <c r="AP56" s="220">
        <v>0</v>
      </c>
      <c r="AQ56" s="220">
        <v>0</v>
      </c>
      <c r="AR56" s="222">
        <v>0</v>
      </c>
      <c r="AS56" s="219">
        <v>0</v>
      </c>
      <c r="AT56" s="220">
        <v>0</v>
      </c>
      <c r="AU56" s="223">
        <f t="shared" si="2"/>
        <v>0</v>
      </c>
      <c r="AV56" s="224">
        <v>90</v>
      </c>
      <c r="AW56" s="225">
        <v>97</v>
      </c>
      <c r="AX56" s="240">
        <f t="shared" si="6"/>
        <v>187</v>
      </c>
      <c r="AY56" s="95"/>
      <c r="AZ56" s="213"/>
      <c r="BA56" s="214"/>
      <c r="BC56" s="213"/>
      <c r="BD56" s="214"/>
    </row>
    <row r="57" spans="2:56" s="65" customFormat="1" ht="23.25">
      <c r="B57" s="69" t="s">
        <v>97</v>
      </c>
      <c r="C57" s="242">
        <v>0</v>
      </c>
      <c r="D57" s="243">
        <v>0</v>
      </c>
      <c r="E57" s="244">
        <v>0</v>
      </c>
      <c r="F57" s="242">
        <v>0</v>
      </c>
      <c r="G57" s="242">
        <v>0</v>
      </c>
      <c r="H57" s="245">
        <v>0</v>
      </c>
      <c r="I57" s="242">
        <v>0</v>
      </c>
      <c r="J57" s="243">
        <v>0</v>
      </c>
      <c r="K57" s="244">
        <v>0</v>
      </c>
      <c r="L57" s="242">
        <v>0</v>
      </c>
      <c r="M57" s="243">
        <v>0</v>
      </c>
      <c r="N57" s="245">
        <v>0</v>
      </c>
      <c r="O57" s="281">
        <v>0</v>
      </c>
      <c r="P57" s="282">
        <v>0</v>
      </c>
      <c r="Q57" s="246">
        <v>0</v>
      </c>
      <c r="R57" s="283">
        <v>0</v>
      </c>
      <c r="S57" s="284">
        <v>0</v>
      </c>
      <c r="T57" s="285">
        <v>0</v>
      </c>
      <c r="U57" s="284">
        <v>0</v>
      </c>
      <c r="V57" s="284">
        <v>0</v>
      </c>
      <c r="W57" s="285">
        <v>0</v>
      </c>
      <c r="X57" s="284">
        <v>0</v>
      </c>
      <c r="Y57" s="284">
        <v>0</v>
      </c>
      <c r="Z57" s="285">
        <v>0</v>
      </c>
      <c r="AA57" s="284">
        <v>0</v>
      </c>
      <c r="AB57" s="284">
        <v>0</v>
      </c>
      <c r="AC57" s="285">
        <v>0</v>
      </c>
      <c r="AD57" s="219">
        <v>0</v>
      </c>
      <c r="AE57" s="220">
        <v>0</v>
      </c>
      <c r="AF57" s="221">
        <f>SUM(AD57:AE57)</f>
        <v>0</v>
      </c>
      <c r="AG57" s="220">
        <v>0</v>
      </c>
      <c r="AH57" s="220">
        <v>0</v>
      </c>
      <c r="AI57" s="222">
        <v>0</v>
      </c>
      <c r="AJ57" s="220">
        <v>26</v>
      </c>
      <c r="AK57" s="220">
        <v>27</v>
      </c>
      <c r="AL57" s="221">
        <f>SUM(AJ57:AK57)</f>
        <v>53</v>
      </c>
      <c r="AM57" s="220">
        <v>0</v>
      </c>
      <c r="AN57" s="220">
        <v>0</v>
      </c>
      <c r="AO57" s="221">
        <v>0</v>
      </c>
      <c r="AP57" s="220">
        <v>0</v>
      </c>
      <c r="AQ57" s="220">
        <v>0</v>
      </c>
      <c r="AR57" s="239">
        <v>0</v>
      </c>
      <c r="AS57" s="232">
        <v>0</v>
      </c>
      <c r="AT57" s="220">
        <v>0</v>
      </c>
      <c r="AU57" s="223">
        <f t="shared" si="2"/>
        <v>0</v>
      </c>
      <c r="AV57" s="224">
        <v>134</v>
      </c>
      <c r="AW57" s="225">
        <v>85</v>
      </c>
      <c r="AX57" s="240">
        <f t="shared" si="6"/>
        <v>219</v>
      </c>
      <c r="AY57" s="95"/>
      <c r="AZ57" s="213"/>
      <c r="BA57" s="214"/>
      <c r="BC57" s="213"/>
      <c r="BD57" s="214"/>
    </row>
    <row r="58" spans="2:51" s="65" customFormat="1" ht="24" thickBot="1">
      <c r="B58" s="249" t="s">
        <v>3</v>
      </c>
      <c r="C58" s="250">
        <f aca="true" t="shared" si="27" ref="C58:L58">SUM(C44:C57)</f>
        <v>418</v>
      </c>
      <c r="D58" s="250">
        <f t="shared" si="27"/>
        <v>521</v>
      </c>
      <c r="E58" s="250">
        <f t="shared" si="27"/>
        <v>939</v>
      </c>
      <c r="F58" s="250">
        <f t="shared" si="27"/>
        <v>352</v>
      </c>
      <c r="G58" s="250">
        <f t="shared" si="27"/>
        <v>470</v>
      </c>
      <c r="H58" s="250">
        <f t="shared" si="27"/>
        <v>822</v>
      </c>
      <c r="I58" s="250">
        <f t="shared" si="27"/>
        <v>278</v>
      </c>
      <c r="J58" s="250">
        <f t="shared" si="27"/>
        <v>354</v>
      </c>
      <c r="K58" s="250">
        <f t="shared" si="27"/>
        <v>632</v>
      </c>
      <c r="L58" s="250">
        <f t="shared" si="27"/>
        <v>233</v>
      </c>
      <c r="M58" s="250">
        <f>SUM(M44:M57)</f>
        <v>267</v>
      </c>
      <c r="N58" s="250">
        <f>SUM(N44:N57)</f>
        <v>500</v>
      </c>
      <c r="O58" s="250">
        <f>SUM(O44:O57)</f>
        <v>0</v>
      </c>
      <c r="P58" s="250">
        <f>SUM(P44:P57)</f>
        <v>0</v>
      </c>
      <c r="Q58" s="250">
        <f>SUM(Q44:Q57)</f>
        <v>0</v>
      </c>
      <c r="R58" s="286">
        <f aca="true" t="shared" si="28" ref="R58:AC58">SUM(R44:R57)</f>
        <v>125</v>
      </c>
      <c r="S58" s="252">
        <f t="shared" si="28"/>
        <v>71</v>
      </c>
      <c r="T58" s="252">
        <f t="shared" si="28"/>
        <v>196</v>
      </c>
      <c r="U58" s="252">
        <f t="shared" si="28"/>
        <v>157</v>
      </c>
      <c r="V58" s="252">
        <f t="shared" si="28"/>
        <v>71</v>
      </c>
      <c r="W58" s="252">
        <f t="shared" si="28"/>
        <v>228</v>
      </c>
      <c r="X58" s="252">
        <f t="shared" si="28"/>
        <v>128</v>
      </c>
      <c r="Y58" s="252">
        <f t="shared" si="28"/>
        <v>64</v>
      </c>
      <c r="Z58" s="252">
        <f t="shared" si="28"/>
        <v>192</v>
      </c>
      <c r="AA58" s="252">
        <f t="shared" si="28"/>
        <v>73</v>
      </c>
      <c r="AB58" s="252">
        <f t="shared" si="28"/>
        <v>27</v>
      </c>
      <c r="AC58" s="252">
        <f t="shared" si="28"/>
        <v>100</v>
      </c>
      <c r="AD58" s="287">
        <f>SUM(AD44:AD57)</f>
        <v>0</v>
      </c>
      <c r="AE58" s="252">
        <f aca="true" t="shared" si="29" ref="AE58:AU58">SUM(AE44:AE57)</f>
        <v>0</v>
      </c>
      <c r="AF58" s="252">
        <f t="shared" si="29"/>
        <v>0</v>
      </c>
      <c r="AG58" s="252">
        <f t="shared" si="29"/>
        <v>0</v>
      </c>
      <c r="AH58" s="252">
        <f t="shared" si="29"/>
        <v>0</v>
      </c>
      <c r="AI58" s="252">
        <f t="shared" si="29"/>
        <v>0</v>
      </c>
      <c r="AJ58" s="252">
        <f t="shared" si="29"/>
        <v>26</v>
      </c>
      <c r="AK58" s="252">
        <f t="shared" si="29"/>
        <v>27</v>
      </c>
      <c r="AL58" s="252">
        <f t="shared" si="29"/>
        <v>53</v>
      </c>
      <c r="AM58" s="252">
        <f t="shared" si="29"/>
        <v>98</v>
      </c>
      <c r="AN58" s="252">
        <f t="shared" si="29"/>
        <v>27</v>
      </c>
      <c r="AO58" s="252">
        <f t="shared" si="29"/>
        <v>125</v>
      </c>
      <c r="AP58" s="252">
        <f t="shared" si="29"/>
        <v>0</v>
      </c>
      <c r="AQ58" s="252">
        <f t="shared" si="29"/>
        <v>0</v>
      </c>
      <c r="AR58" s="288">
        <f t="shared" si="29"/>
        <v>0</v>
      </c>
      <c r="AS58" s="286">
        <f t="shared" si="29"/>
        <v>51</v>
      </c>
      <c r="AT58" s="252">
        <f t="shared" si="29"/>
        <v>14</v>
      </c>
      <c r="AU58" s="288">
        <f t="shared" si="29"/>
        <v>65</v>
      </c>
      <c r="AV58" s="253">
        <f>SUM(AV44:AV57)</f>
        <v>2066</v>
      </c>
      <c r="AW58" s="253">
        <f>SUM(AW44:AW57)</f>
        <v>2159</v>
      </c>
      <c r="AX58" s="253">
        <f>SUM(AX44:AX57)</f>
        <v>4225</v>
      </c>
      <c r="AY58" s="95"/>
    </row>
    <row r="59" spans="2:56" s="65" customFormat="1" ht="23.25">
      <c r="B59" s="198" t="s">
        <v>10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254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255"/>
      <c r="AD59" s="254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255"/>
      <c r="AP59" s="255"/>
      <c r="AQ59" s="255"/>
      <c r="AR59" s="276"/>
      <c r="AS59" s="277"/>
      <c r="AT59" s="255"/>
      <c r="AU59" s="289"/>
      <c r="AV59" s="290"/>
      <c r="AW59" s="291"/>
      <c r="AX59" s="292"/>
      <c r="AY59" s="95"/>
      <c r="AZ59"/>
      <c r="BA59"/>
      <c r="BC59"/>
      <c r="BD59"/>
    </row>
    <row r="60" spans="2:56" s="65" customFormat="1" ht="23.25">
      <c r="B60" s="293" t="s">
        <v>78</v>
      </c>
      <c r="C60" s="215">
        <v>10</v>
      </c>
      <c r="D60" s="227">
        <v>54</v>
      </c>
      <c r="E60" s="216">
        <f>C60+D60</f>
        <v>64</v>
      </c>
      <c r="F60" s="228">
        <v>3</v>
      </c>
      <c r="G60" s="229">
        <v>38</v>
      </c>
      <c r="H60" s="217">
        <f>F60+G60</f>
        <v>41</v>
      </c>
      <c r="I60" s="215">
        <v>12</v>
      </c>
      <c r="J60" s="227">
        <v>40</v>
      </c>
      <c r="K60" s="216">
        <f>I60+J60</f>
        <v>52</v>
      </c>
      <c r="L60" s="228">
        <v>0</v>
      </c>
      <c r="M60" s="229">
        <v>0</v>
      </c>
      <c r="N60" s="217">
        <f>L60+M60</f>
        <v>0</v>
      </c>
      <c r="O60" s="228">
        <v>0</v>
      </c>
      <c r="P60" s="229">
        <v>0</v>
      </c>
      <c r="Q60" s="218">
        <f>O60+P60</f>
        <v>0</v>
      </c>
      <c r="R60" s="233">
        <v>65</v>
      </c>
      <c r="S60" s="238">
        <v>89</v>
      </c>
      <c r="T60" s="234">
        <f>R60+S60</f>
        <v>154</v>
      </c>
      <c r="U60" s="228">
        <v>83</v>
      </c>
      <c r="V60" s="228">
        <v>134</v>
      </c>
      <c r="W60" s="235">
        <f>U60+V60</f>
        <v>217</v>
      </c>
      <c r="X60" s="228">
        <v>49</v>
      </c>
      <c r="Y60" s="228">
        <v>83</v>
      </c>
      <c r="Z60" s="234">
        <f>X60+Y60</f>
        <v>132</v>
      </c>
      <c r="AA60" s="228">
        <v>79</v>
      </c>
      <c r="AB60" s="229">
        <v>131</v>
      </c>
      <c r="AC60" s="235">
        <f>AA60+AB60</f>
        <v>210</v>
      </c>
      <c r="AD60" s="294">
        <v>0</v>
      </c>
      <c r="AE60" s="228">
        <v>0</v>
      </c>
      <c r="AF60" s="235">
        <v>0</v>
      </c>
      <c r="AG60" s="228">
        <v>0</v>
      </c>
      <c r="AH60" s="228">
        <v>0</v>
      </c>
      <c r="AI60" s="235">
        <v>0</v>
      </c>
      <c r="AJ60" s="228">
        <v>0</v>
      </c>
      <c r="AK60" s="228">
        <v>0</v>
      </c>
      <c r="AL60" s="235">
        <v>0</v>
      </c>
      <c r="AM60" s="228">
        <v>0</v>
      </c>
      <c r="AN60" s="228">
        <v>0</v>
      </c>
      <c r="AO60" s="235">
        <v>0</v>
      </c>
      <c r="AP60" s="228">
        <v>0</v>
      </c>
      <c r="AQ60" s="228">
        <v>0</v>
      </c>
      <c r="AR60" s="295">
        <v>0</v>
      </c>
      <c r="AS60" s="233">
        <v>63</v>
      </c>
      <c r="AT60" s="228">
        <v>107</v>
      </c>
      <c r="AU60" s="223">
        <f t="shared" si="2"/>
        <v>170</v>
      </c>
      <c r="AV60" s="296">
        <f>449+1</f>
        <v>450</v>
      </c>
      <c r="AW60" s="297">
        <f>827+1</f>
        <v>828</v>
      </c>
      <c r="AX60" s="280">
        <f t="shared" si="6"/>
        <v>1278</v>
      </c>
      <c r="AY60" s="95"/>
      <c r="AZ60" s="213"/>
      <c r="BA60" s="214"/>
      <c r="BC60" s="213"/>
      <c r="BD60" s="214"/>
    </row>
    <row r="61" spans="2:56" s="65" customFormat="1" ht="23.25">
      <c r="B61" s="293" t="s">
        <v>79</v>
      </c>
      <c r="C61" s="215">
        <v>15</v>
      </c>
      <c r="D61" s="227">
        <v>47</v>
      </c>
      <c r="E61" s="216">
        <f aca="true" t="shared" si="30" ref="E61:E75">C61+D61</f>
        <v>62</v>
      </c>
      <c r="F61" s="228">
        <v>18</v>
      </c>
      <c r="G61" s="229">
        <v>32</v>
      </c>
      <c r="H61" s="217">
        <f aca="true" t="shared" si="31" ref="H61:H73">F61+G61</f>
        <v>50</v>
      </c>
      <c r="I61" s="215">
        <v>17</v>
      </c>
      <c r="J61" s="227">
        <v>38</v>
      </c>
      <c r="K61" s="216">
        <f aca="true" t="shared" si="32" ref="K61:K73">I61+J61</f>
        <v>55</v>
      </c>
      <c r="L61" s="215">
        <v>22</v>
      </c>
      <c r="M61" s="227">
        <v>64</v>
      </c>
      <c r="N61" s="217">
        <f aca="true" t="shared" si="33" ref="N61:N73">L61+M61</f>
        <v>86</v>
      </c>
      <c r="O61" s="228">
        <v>0</v>
      </c>
      <c r="P61" s="229">
        <v>0</v>
      </c>
      <c r="Q61" s="231">
        <f aca="true" t="shared" si="34" ref="Q61:Q73">O61+P61</f>
        <v>0</v>
      </c>
      <c r="R61" s="238">
        <v>18</v>
      </c>
      <c r="S61" s="229">
        <v>25</v>
      </c>
      <c r="T61" s="234">
        <f>R61+S61</f>
        <v>43</v>
      </c>
      <c r="U61" s="228">
        <v>5</v>
      </c>
      <c r="V61" s="229">
        <v>3</v>
      </c>
      <c r="W61" s="235">
        <f>U61+V61</f>
        <v>8</v>
      </c>
      <c r="X61" s="228">
        <v>0</v>
      </c>
      <c r="Y61" s="229">
        <v>0</v>
      </c>
      <c r="Z61" s="234">
        <f>X61+Y61</f>
        <v>0</v>
      </c>
      <c r="AA61" s="228">
        <v>0</v>
      </c>
      <c r="AB61" s="229">
        <v>0</v>
      </c>
      <c r="AC61" s="235">
        <f>AA61+AB61</f>
        <v>0</v>
      </c>
      <c r="AD61" s="294">
        <v>0</v>
      </c>
      <c r="AE61" s="228">
        <v>0</v>
      </c>
      <c r="AF61" s="235">
        <v>0</v>
      </c>
      <c r="AG61" s="228">
        <v>0</v>
      </c>
      <c r="AH61" s="228">
        <v>0</v>
      </c>
      <c r="AI61" s="235">
        <v>0</v>
      </c>
      <c r="AJ61" s="228">
        <v>0</v>
      </c>
      <c r="AK61" s="228">
        <v>0</v>
      </c>
      <c r="AL61" s="235">
        <v>0</v>
      </c>
      <c r="AM61" s="228">
        <v>0</v>
      </c>
      <c r="AN61" s="228">
        <v>0</v>
      </c>
      <c r="AO61" s="235">
        <v>0</v>
      </c>
      <c r="AP61" s="228">
        <v>0</v>
      </c>
      <c r="AQ61" s="228">
        <v>0</v>
      </c>
      <c r="AR61" s="298">
        <v>0</v>
      </c>
      <c r="AS61" s="238">
        <v>15</v>
      </c>
      <c r="AT61" s="228">
        <v>33</v>
      </c>
      <c r="AU61" s="239">
        <f t="shared" si="2"/>
        <v>48</v>
      </c>
      <c r="AV61" s="224">
        <v>147</v>
      </c>
      <c r="AW61" s="225">
        <v>247</v>
      </c>
      <c r="AX61" s="240">
        <f t="shared" si="6"/>
        <v>394</v>
      </c>
      <c r="AY61" s="95"/>
      <c r="AZ61" s="213"/>
      <c r="BA61" s="214"/>
      <c r="BC61" s="213"/>
      <c r="BD61" s="214"/>
    </row>
    <row r="62" spans="2:56" s="65" customFormat="1" ht="23.25">
      <c r="B62" s="293" t="s">
        <v>80</v>
      </c>
      <c r="C62" s="215">
        <v>4</v>
      </c>
      <c r="D62" s="227">
        <v>54</v>
      </c>
      <c r="E62" s="216">
        <f t="shared" si="30"/>
        <v>58</v>
      </c>
      <c r="F62" s="228">
        <v>13</v>
      </c>
      <c r="G62" s="229">
        <v>32</v>
      </c>
      <c r="H62" s="217">
        <f t="shared" si="31"/>
        <v>45</v>
      </c>
      <c r="I62" s="215">
        <v>13</v>
      </c>
      <c r="J62" s="227">
        <v>29</v>
      </c>
      <c r="K62" s="216">
        <f t="shared" si="32"/>
        <v>42</v>
      </c>
      <c r="L62" s="215">
        <v>35</v>
      </c>
      <c r="M62" s="227">
        <v>68</v>
      </c>
      <c r="N62" s="217">
        <f t="shared" si="33"/>
        <v>103</v>
      </c>
      <c r="O62" s="228">
        <v>0</v>
      </c>
      <c r="P62" s="229">
        <v>0</v>
      </c>
      <c r="Q62" s="218">
        <f t="shared" si="34"/>
        <v>0</v>
      </c>
      <c r="R62" s="233">
        <v>23</v>
      </c>
      <c r="S62" s="229">
        <v>24</v>
      </c>
      <c r="T62" s="234">
        <f>R62+S62</f>
        <v>47</v>
      </c>
      <c r="U62" s="228">
        <v>0</v>
      </c>
      <c r="V62" s="229">
        <v>0</v>
      </c>
      <c r="W62" s="235">
        <f>U62+V62</f>
        <v>0</v>
      </c>
      <c r="X62" s="228">
        <v>0</v>
      </c>
      <c r="Y62" s="229">
        <v>0</v>
      </c>
      <c r="Z62" s="234">
        <f>X62+Y62</f>
        <v>0</v>
      </c>
      <c r="AA62" s="228">
        <v>3</v>
      </c>
      <c r="AB62" s="229">
        <v>13</v>
      </c>
      <c r="AC62" s="235">
        <f>AA62+AB62</f>
        <v>16</v>
      </c>
      <c r="AD62" s="294">
        <v>0</v>
      </c>
      <c r="AE62" s="228">
        <v>0</v>
      </c>
      <c r="AF62" s="235">
        <v>0</v>
      </c>
      <c r="AG62" s="228">
        <v>0</v>
      </c>
      <c r="AH62" s="228">
        <v>0</v>
      </c>
      <c r="AI62" s="235">
        <v>0</v>
      </c>
      <c r="AJ62" s="228">
        <v>0</v>
      </c>
      <c r="AK62" s="228">
        <v>0</v>
      </c>
      <c r="AL62" s="235">
        <v>0</v>
      </c>
      <c r="AM62" s="228">
        <v>0</v>
      </c>
      <c r="AN62" s="228">
        <v>0</v>
      </c>
      <c r="AO62" s="235">
        <v>0</v>
      </c>
      <c r="AP62" s="228">
        <v>0</v>
      </c>
      <c r="AQ62" s="228">
        <v>0</v>
      </c>
      <c r="AR62" s="299">
        <v>0</v>
      </c>
      <c r="AS62" s="294">
        <v>0</v>
      </c>
      <c r="AT62" s="228">
        <v>0</v>
      </c>
      <c r="AU62" s="223">
        <f t="shared" si="2"/>
        <v>0</v>
      </c>
      <c r="AV62" s="224">
        <v>96</v>
      </c>
      <c r="AW62" s="225">
        <v>218</v>
      </c>
      <c r="AX62" s="240">
        <f t="shared" si="6"/>
        <v>314</v>
      </c>
      <c r="AY62" s="95"/>
      <c r="AZ62" s="213"/>
      <c r="BA62" s="214"/>
      <c r="BC62" s="213"/>
      <c r="BD62" s="214"/>
    </row>
    <row r="63" spans="2:56" s="65" customFormat="1" ht="23.25">
      <c r="B63" s="293" t="s">
        <v>82</v>
      </c>
      <c r="C63" s="215">
        <v>0</v>
      </c>
      <c r="D63" s="227">
        <v>0</v>
      </c>
      <c r="E63" s="216">
        <f t="shared" si="30"/>
        <v>0</v>
      </c>
      <c r="F63" s="228">
        <v>0</v>
      </c>
      <c r="G63" s="229">
        <v>0</v>
      </c>
      <c r="H63" s="217">
        <f t="shared" si="31"/>
        <v>0</v>
      </c>
      <c r="I63" s="215">
        <v>13</v>
      </c>
      <c r="J63" s="227">
        <v>66</v>
      </c>
      <c r="K63" s="216">
        <f t="shared" si="32"/>
        <v>79</v>
      </c>
      <c r="L63" s="215">
        <v>12</v>
      </c>
      <c r="M63" s="227">
        <v>93</v>
      </c>
      <c r="N63" s="217">
        <f t="shared" si="33"/>
        <v>105</v>
      </c>
      <c r="O63" s="228">
        <v>0</v>
      </c>
      <c r="P63" s="229">
        <v>0</v>
      </c>
      <c r="Q63" s="218">
        <f t="shared" si="34"/>
        <v>0</v>
      </c>
      <c r="R63" s="219">
        <v>0</v>
      </c>
      <c r="S63" s="220">
        <v>0</v>
      </c>
      <c r="T63" s="221">
        <v>0</v>
      </c>
      <c r="U63" s="220">
        <v>0</v>
      </c>
      <c r="V63" s="220">
        <v>0</v>
      </c>
      <c r="W63" s="221">
        <v>0</v>
      </c>
      <c r="X63" s="220">
        <v>0</v>
      </c>
      <c r="Y63" s="220">
        <v>0</v>
      </c>
      <c r="Z63" s="221">
        <v>0</v>
      </c>
      <c r="AA63" s="220">
        <v>0</v>
      </c>
      <c r="AB63" s="220">
        <v>0</v>
      </c>
      <c r="AC63" s="221">
        <v>0</v>
      </c>
      <c r="AD63" s="294">
        <v>0</v>
      </c>
      <c r="AE63" s="228">
        <v>0</v>
      </c>
      <c r="AF63" s="235">
        <v>0</v>
      </c>
      <c r="AG63" s="228">
        <v>0</v>
      </c>
      <c r="AH63" s="228">
        <v>0</v>
      </c>
      <c r="AI63" s="235">
        <v>0</v>
      </c>
      <c r="AJ63" s="228">
        <v>0</v>
      </c>
      <c r="AK63" s="228">
        <v>0</v>
      </c>
      <c r="AL63" s="235">
        <v>0</v>
      </c>
      <c r="AM63" s="228">
        <v>0</v>
      </c>
      <c r="AN63" s="228">
        <v>0</v>
      </c>
      <c r="AO63" s="235">
        <v>0</v>
      </c>
      <c r="AP63" s="228">
        <v>0</v>
      </c>
      <c r="AQ63" s="228">
        <v>0</v>
      </c>
      <c r="AR63" s="295">
        <v>0</v>
      </c>
      <c r="AS63" s="219">
        <v>3</v>
      </c>
      <c r="AT63" s="220">
        <v>38</v>
      </c>
      <c r="AU63" s="239">
        <f t="shared" si="2"/>
        <v>41</v>
      </c>
      <c r="AV63" s="224">
        <f>16+18</f>
        <v>34</v>
      </c>
      <c r="AW63" s="225">
        <f>96+62</f>
        <v>158</v>
      </c>
      <c r="AX63" s="240">
        <f t="shared" si="6"/>
        <v>192</v>
      </c>
      <c r="AY63" s="95"/>
      <c r="AZ63" s="213"/>
      <c r="BA63" s="214"/>
      <c r="BC63" s="213"/>
      <c r="BD63" s="214"/>
    </row>
    <row r="64" spans="2:56" s="65" customFormat="1" ht="23.25">
      <c r="B64" s="293" t="s">
        <v>81</v>
      </c>
      <c r="C64" s="215">
        <v>28</v>
      </c>
      <c r="D64" s="227">
        <v>37</v>
      </c>
      <c r="E64" s="216">
        <f t="shared" si="30"/>
        <v>65</v>
      </c>
      <c r="F64" s="228">
        <v>19</v>
      </c>
      <c r="G64" s="229">
        <v>30</v>
      </c>
      <c r="H64" s="217">
        <f t="shared" si="31"/>
        <v>49</v>
      </c>
      <c r="I64" s="215">
        <v>17</v>
      </c>
      <c r="J64" s="227">
        <v>24</v>
      </c>
      <c r="K64" s="216">
        <f t="shared" si="32"/>
        <v>41</v>
      </c>
      <c r="L64" s="228">
        <v>33</v>
      </c>
      <c r="M64" s="229">
        <v>35</v>
      </c>
      <c r="N64" s="217">
        <f t="shared" si="33"/>
        <v>68</v>
      </c>
      <c r="O64" s="228">
        <v>0</v>
      </c>
      <c r="P64" s="229">
        <v>0</v>
      </c>
      <c r="Q64" s="218">
        <f t="shared" si="34"/>
        <v>0</v>
      </c>
      <c r="R64" s="233">
        <v>0</v>
      </c>
      <c r="S64" s="229">
        <v>0</v>
      </c>
      <c r="T64" s="234">
        <f>R64+S64</f>
        <v>0</v>
      </c>
      <c r="U64" s="228">
        <v>11</v>
      </c>
      <c r="V64" s="229">
        <v>21</v>
      </c>
      <c r="W64" s="235">
        <f>U64+V64</f>
        <v>32</v>
      </c>
      <c r="X64" s="228">
        <v>42</v>
      </c>
      <c r="Y64" s="229">
        <v>61</v>
      </c>
      <c r="Z64" s="234">
        <f>X64+Y64</f>
        <v>103</v>
      </c>
      <c r="AA64" s="228">
        <v>10</v>
      </c>
      <c r="AB64" s="229">
        <v>10</v>
      </c>
      <c r="AC64" s="235">
        <f>AA64+AB64</f>
        <v>20</v>
      </c>
      <c r="AD64" s="294">
        <v>0</v>
      </c>
      <c r="AE64" s="228">
        <v>0</v>
      </c>
      <c r="AF64" s="235">
        <v>0</v>
      </c>
      <c r="AG64" s="228">
        <v>0</v>
      </c>
      <c r="AH64" s="228">
        <v>0</v>
      </c>
      <c r="AI64" s="235">
        <v>0</v>
      </c>
      <c r="AJ64" s="228">
        <v>0</v>
      </c>
      <c r="AK64" s="228">
        <v>0</v>
      </c>
      <c r="AL64" s="235">
        <v>0</v>
      </c>
      <c r="AM64" s="228">
        <v>0</v>
      </c>
      <c r="AN64" s="228">
        <v>0</v>
      </c>
      <c r="AO64" s="235">
        <v>0</v>
      </c>
      <c r="AP64" s="228">
        <v>0</v>
      </c>
      <c r="AQ64" s="228">
        <v>0</v>
      </c>
      <c r="AR64" s="298">
        <v>0</v>
      </c>
      <c r="AS64" s="238">
        <v>34</v>
      </c>
      <c r="AT64" s="228">
        <v>48</v>
      </c>
      <c r="AU64" s="239">
        <f t="shared" si="2"/>
        <v>82</v>
      </c>
      <c r="AV64" s="224">
        <v>148</v>
      </c>
      <c r="AW64" s="225">
        <v>190</v>
      </c>
      <c r="AX64" s="240">
        <f t="shared" si="6"/>
        <v>338</v>
      </c>
      <c r="AY64" s="95"/>
      <c r="AZ64" s="213"/>
      <c r="BA64" s="214"/>
      <c r="BC64" s="213"/>
      <c r="BD64" s="214"/>
    </row>
    <row r="65" spans="2:51" s="65" customFormat="1" ht="23.25">
      <c r="B65" s="67" t="s">
        <v>77</v>
      </c>
      <c r="C65" s="215">
        <v>46</v>
      </c>
      <c r="D65" s="227">
        <v>75</v>
      </c>
      <c r="E65" s="216">
        <f t="shared" si="30"/>
        <v>121</v>
      </c>
      <c r="F65" s="215">
        <v>0</v>
      </c>
      <c r="G65" s="215">
        <v>0</v>
      </c>
      <c r="H65" s="217">
        <f t="shared" si="31"/>
        <v>0</v>
      </c>
      <c r="I65" s="215">
        <v>0</v>
      </c>
      <c r="J65" s="227">
        <v>0</v>
      </c>
      <c r="K65" s="216">
        <f t="shared" si="32"/>
        <v>0</v>
      </c>
      <c r="L65" s="215">
        <v>0</v>
      </c>
      <c r="M65" s="215">
        <v>0</v>
      </c>
      <c r="N65" s="217">
        <f t="shared" si="33"/>
        <v>0</v>
      </c>
      <c r="O65" s="228">
        <v>0</v>
      </c>
      <c r="P65" s="229">
        <v>0</v>
      </c>
      <c r="Q65" s="231">
        <f t="shared" si="34"/>
        <v>0</v>
      </c>
      <c r="R65" s="238">
        <v>55</v>
      </c>
      <c r="S65" s="228">
        <v>58</v>
      </c>
      <c r="T65" s="234">
        <f>R65+S65</f>
        <v>113</v>
      </c>
      <c r="U65" s="228">
        <v>67</v>
      </c>
      <c r="V65" s="228">
        <v>54</v>
      </c>
      <c r="W65" s="235">
        <f>U65+V65</f>
        <v>121</v>
      </c>
      <c r="X65" s="228">
        <v>29</v>
      </c>
      <c r="Y65" s="229">
        <v>22</v>
      </c>
      <c r="Z65" s="234">
        <f>X65+Y65</f>
        <v>51</v>
      </c>
      <c r="AA65" s="228">
        <v>0</v>
      </c>
      <c r="AB65" s="229">
        <v>0</v>
      </c>
      <c r="AC65" s="235">
        <f>AA65+AB65</f>
        <v>0</v>
      </c>
      <c r="AD65" s="294">
        <v>0</v>
      </c>
      <c r="AE65" s="228">
        <v>0</v>
      </c>
      <c r="AF65" s="235">
        <v>0</v>
      </c>
      <c r="AG65" s="228">
        <v>0</v>
      </c>
      <c r="AH65" s="228">
        <v>0</v>
      </c>
      <c r="AI65" s="235">
        <v>0</v>
      </c>
      <c r="AJ65" s="228">
        <v>0</v>
      </c>
      <c r="AK65" s="228">
        <v>0</v>
      </c>
      <c r="AL65" s="235">
        <v>0</v>
      </c>
      <c r="AM65" s="228">
        <v>0</v>
      </c>
      <c r="AN65" s="228">
        <v>0</v>
      </c>
      <c r="AO65" s="235">
        <v>0</v>
      </c>
      <c r="AP65" s="228">
        <v>0</v>
      </c>
      <c r="AQ65" s="228">
        <v>0</v>
      </c>
      <c r="AR65" s="295">
        <v>0</v>
      </c>
      <c r="AS65" s="233">
        <v>17</v>
      </c>
      <c r="AT65" s="228">
        <v>17</v>
      </c>
      <c r="AU65" s="239">
        <f t="shared" si="2"/>
        <v>34</v>
      </c>
      <c r="AV65" s="224">
        <v>232</v>
      </c>
      <c r="AW65" s="225">
        <v>207</v>
      </c>
      <c r="AX65" s="240">
        <f t="shared" si="6"/>
        <v>439</v>
      </c>
      <c r="AY65" s="95"/>
    </row>
    <row r="66" spans="2:50" s="65" customFormat="1" ht="23.25">
      <c r="B66" s="67" t="s">
        <v>112</v>
      </c>
      <c r="C66" s="215">
        <v>0</v>
      </c>
      <c r="D66" s="227">
        <v>0</v>
      </c>
      <c r="E66" s="216">
        <f t="shared" si="30"/>
        <v>0</v>
      </c>
      <c r="F66" s="215">
        <v>9</v>
      </c>
      <c r="G66" s="215">
        <v>3</v>
      </c>
      <c r="H66" s="217">
        <f t="shared" si="31"/>
        <v>12</v>
      </c>
      <c r="I66" s="215">
        <v>15</v>
      </c>
      <c r="J66" s="227">
        <v>17</v>
      </c>
      <c r="K66" s="216">
        <f t="shared" si="32"/>
        <v>32</v>
      </c>
      <c r="L66" s="215">
        <v>32</v>
      </c>
      <c r="M66" s="215">
        <v>26</v>
      </c>
      <c r="N66" s="217">
        <f t="shared" si="33"/>
        <v>58</v>
      </c>
      <c r="O66" s="228">
        <v>0</v>
      </c>
      <c r="P66" s="229">
        <v>0</v>
      </c>
      <c r="Q66" s="218">
        <f t="shared" si="34"/>
        <v>0</v>
      </c>
      <c r="R66" s="219">
        <v>0</v>
      </c>
      <c r="S66" s="220">
        <v>0</v>
      </c>
      <c r="T66" s="221">
        <v>0</v>
      </c>
      <c r="U66" s="220">
        <v>0</v>
      </c>
      <c r="V66" s="220">
        <v>0</v>
      </c>
      <c r="W66" s="221">
        <v>0</v>
      </c>
      <c r="X66" s="220">
        <v>0</v>
      </c>
      <c r="Y66" s="220">
        <v>0</v>
      </c>
      <c r="Z66" s="221">
        <v>0</v>
      </c>
      <c r="AA66" s="220">
        <v>0</v>
      </c>
      <c r="AB66" s="220">
        <v>0</v>
      </c>
      <c r="AC66" s="221">
        <v>0</v>
      </c>
      <c r="AD66" s="294">
        <v>0</v>
      </c>
      <c r="AE66" s="228">
        <v>0</v>
      </c>
      <c r="AF66" s="235">
        <v>0</v>
      </c>
      <c r="AG66" s="228">
        <v>0</v>
      </c>
      <c r="AH66" s="228">
        <v>0</v>
      </c>
      <c r="AI66" s="235">
        <v>0</v>
      </c>
      <c r="AJ66" s="228">
        <v>0</v>
      </c>
      <c r="AK66" s="228">
        <v>0</v>
      </c>
      <c r="AL66" s="235">
        <v>0</v>
      </c>
      <c r="AM66" s="228">
        <v>0</v>
      </c>
      <c r="AN66" s="228">
        <v>0</v>
      </c>
      <c r="AO66" s="235">
        <v>0</v>
      </c>
      <c r="AP66" s="228">
        <v>0</v>
      </c>
      <c r="AQ66" s="228">
        <v>0</v>
      </c>
      <c r="AR66" s="295">
        <v>0</v>
      </c>
      <c r="AS66" s="219">
        <v>6</v>
      </c>
      <c r="AT66" s="220">
        <v>16</v>
      </c>
      <c r="AU66" s="239">
        <f t="shared" si="2"/>
        <v>22</v>
      </c>
      <c r="AV66" s="224">
        <v>49</v>
      </c>
      <c r="AW66" s="225">
        <v>44</v>
      </c>
      <c r="AX66" s="226">
        <f t="shared" si="6"/>
        <v>93</v>
      </c>
    </row>
    <row r="67" spans="2:51" s="65" customFormat="1" ht="23.25">
      <c r="B67" s="67" t="s">
        <v>83</v>
      </c>
      <c r="C67" s="215">
        <v>0</v>
      </c>
      <c r="D67" s="227">
        <v>0</v>
      </c>
      <c r="E67" s="216">
        <f t="shared" si="30"/>
        <v>0</v>
      </c>
      <c r="F67" s="215">
        <v>3</v>
      </c>
      <c r="G67" s="215">
        <v>23</v>
      </c>
      <c r="H67" s="217">
        <f t="shared" si="31"/>
        <v>26</v>
      </c>
      <c r="I67" s="215">
        <v>5</v>
      </c>
      <c r="J67" s="227">
        <v>33</v>
      </c>
      <c r="K67" s="216">
        <f t="shared" si="32"/>
        <v>38</v>
      </c>
      <c r="L67" s="215">
        <v>15</v>
      </c>
      <c r="M67" s="215">
        <v>40</v>
      </c>
      <c r="N67" s="217">
        <f t="shared" si="33"/>
        <v>55</v>
      </c>
      <c r="O67" s="228">
        <v>0</v>
      </c>
      <c r="P67" s="229">
        <v>0</v>
      </c>
      <c r="Q67" s="218">
        <f t="shared" si="34"/>
        <v>0</v>
      </c>
      <c r="R67" s="233">
        <v>0</v>
      </c>
      <c r="S67" s="238">
        <v>0</v>
      </c>
      <c r="T67" s="300">
        <f>R67+S67</f>
        <v>0</v>
      </c>
      <c r="U67" s="238">
        <v>0</v>
      </c>
      <c r="V67" s="238">
        <v>0</v>
      </c>
      <c r="W67" s="235">
        <f>U67+V67</f>
        <v>0</v>
      </c>
      <c r="X67" s="228">
        <v>31</v>
      </c>
      <c r="Y67" s="229">
        <v>25</v>
      </c>
      <c r="Z67" s="234">
        <f>X67+Y67</f>
        <v>56</v>
      </c>
      <c r="AA67" s="228">
        <v>92</v>
      </c>
      <c r="AB67" s="229">
        <v>55</v>
      </c>
      <c r="AC67" s="235">
        <f>AA67+AB67</f>
        <v>147</v>
      </c>
      <c r="AD67" s="294">
        <v>0</v>
      </c>
      <c r="AE67" s="228">
        <v>0</v>
      </c>
      <c r="AF67" s="235">
        <v>0</v>
      </c>
      <c r="AG67" s="228">
        <v>0</v>
      </c>
      <c r="AH67" s="228">
        <v>0</v>
      </c>
      <c r="AI67" s="235">
        <v>0</v>
      </c>
      <c r="AJ67" s="228">
        <v>0</v>
      </c>
      <c r="AK67" s="228">
        <v>0</v>
      </c>
      <c r="AL67" s="235">
        <v>0</v>
      </c>
      <c r="AM67" s="228">
        <v>0</v>
      </c>
      <c r="AN67" s="228">
        <v>0</v>
      </c>
      <c r="AO67" s="235">
        <v>0</v>
      </c>
      <c r="AP67" s="228">
        <v>0</v>
      </c>
      <c r="AQ67" s="228">
        <v>0</v>
      </c>
      <c r="AR67" s="299">
        <v>0</v>
      </c>
      <c r="AS67" s="294">
        <v>0</v>
      </c>
      <c r="AT67" s="228">
        <v>0</v>
      </c>
      <c r="AU67" s="239">
        <f t="shared" si="2"/>
        <v>0</v>
      </c>
      <c r="AV67" s="224">
        <v>143</v>
      </c>
      <c r="AW67" s="225">
        <v>212</v>
      </c>
      <c r="AX67" s="240">
        <f t="shared" si="6"/>
        <v>355</v>
      </c>
      <c r="AY67" s="95"/>
    </row>
    <row r="68" spans="2:51" s="65" customFormat="1" ht="23.25">
      <c r="B68" s="67" t="s">
        <v>84</v>
      </c>
      <c r="C68" s="215">
        <v>0</v>
      </c>
      <c r="D68" s="227">
        <v>0</v>
      </c>
      <c r="E68" s="216">
        <f t="shared" si="30"/>
        <v>0</v>
      </c>
      <c r="F68" s="215">
        <v>8</v>
      </c>
      <c r="G68" s="215">
        <v>10</v>
      </c>
      <c r="H68" s="217">
        <f t="shared" si="31"/>
        <v>18</v>
      </c>
      <c r="I68" s="215">
        <v>13</v>
      </c>
      <c r="J68" s="227">
        <v>15</v>
      </c>
      <c r="K68" s="216">
        <f t="shared" si="32"/>
        <v>28</v>
      </c>
      <c r="L68" s="215">
        <v>13</v>
      </c>
      <c r="M68" s="215">
        <v>18</v>
      </c>
      <c r="N68" s="217">
        <f t="shared" si="33"/>
        <v>31</v>
      </c>
      <c r="O68" s="228">
        <v>0</v>
      </c>
      <c r="P68" s="229">
        <v>0</v>
      </c>
      <c r="Q68" s="218">
        <f t="shared" si="34"/>
        <v>0</v>
      </c>
      <c r="R68" s="219">
        <v>0</v>
      </c>
      <c r="S68" s="220">
        <v>0</v>
      </c>
      <c r="T68" s="221">
        <v>0</v>
      </c>
      <c r="U68" s="220">
        <v>0</v>
      </c>
      <c r="V68" s="220">
        <v>0</v>
      </c>
      <c r="W68" s="221">
        <v>0</v>
      </c>
      <c r="X68" s="220">
        <v>0</v>
      </c>
      <c r="Y68" s="220">
        <v>0</v>
      </c>
      <c r="Z68" s="221">
        <v>0</v>
      </c>
      <c r="AA68" s="220">
        <v>0</v>
      </c>
      <c r="AB68" s="220">
        <v>0</v>
      </c>
      <c r="AC68" s="221">
        <v>0</v>
      </c>
      <c r="AD68" s="294">
        <v>0</v>
      </c>
      <c r="AE68" s="228">
        <v>0</v>
      </c>
      <c r="AF68" s="235">
        <v>0</v>
      </c>
      <c r="AG68" s="228">
        <v>0</v>
      </c>
      <c r="AH68" s="228">
        <v>0</v>
      </c>
      <c r="AI68" s="235">
        <v>0</v>
      </c>
      <c r="AJ68" s="228">
        <v>0</v>
      </c>
      <c r="AK68" s="228">
        <v>0</v>
      </c>
      <c r="AL68" s="235">
        <v>0</v>
      </c>
      <c r="AM68" s="228">
        <v>0</v>
      </c>
      <c r="AN68" s="228">
        <v>0</v>
      </c>
      <c r="AO68" s="235">
        <v>0</v>
      </c>
      <c r="AP68" s="228">
        <v>0</v>
      </c>
      <c r="AQ68" s="228">
        <v>0</v>
      </c>
      <c r="AR68" s="299">
        <v>0</v>
      </c>
      <c r="AS68" s="294">
        <v>0</v>
      </c>
      <c r="AT68" s="228">
        <v>0</v>
      </c>
      <c r="AU68" s="223">
        <f t="shared" si="2"/>
        <v>0</v>
      </c>
      <c r="AV68" s="224">
        <v>31</v>
      </c>
      <c r="AW68" s="225">
        <v>36</v>
      </c>
      <c r="AX68" s="240">
        <f t="shared" si="6"/>
        <v>67</v>
      </c>
      <c r="AY68" s="95"/>
    </row>
    <row r="69" spans="2:56" s="65" customFormat="1" ht="23.25">
      <c r="B69" s="67" t="s">
        <v>85</v>
      </c>
      <c r="C69" s="215">
        <v>0</v>
      </c>
      <c r="D69" s="227">
        <v>0</v>
      </c>
      <c r="E69" s="216">
        <f t="shared" si="30"/>
        <v>0</v>
      </c>
      <c r="F69" s="215">
        <v>9</v>
      </c>
      <c r="G69" s="215">
        <v>16</v>
      </c>
      <c r="H69" s="217">
        <f t="shared" si="31"/>
        <v>25</v>
      </c>
      <c r="I69" s="215">
        <v>21</v>
      </c>
      <c r="J69" s="227">
        <v>23</v>
      </c>
      <c r="K69" s="216">
        <f t="shared" si="32"/>
        <v>44</v>
      </c>
      <c r="L69" s="215">
        <v>38</v>
      </c>
      <c r="M69" s="215">
        <v>27</v>
      </c>
      <c r="N69" s="217">
        <f t="shared" si="33"/>
        <v>65</v>
      </c>
      <c r="O69" s="228">
        <v>0</v>
      </c>
      <c r="P69" s="229">
        <v>0</v>
      </c>
      <c r="Q69" s="218">
        <f t="shared" si="34"/>
        <v>0</v>
      </c>
      <c r="R69" s="219">
        <v>0</v>
      </c>
      <c r="S69" s="220">
        <v>0</v>
      </c>
      <c r="T69" s="221">
        <v>0</v>
      </c>
      <c r="U69" s="220">
        <v>0</v>
      </c>
      <c r="V69" s="220">
        <v>0</v>
      </c>
      <c r="W69" s="221">
        <v>0</v>
      </c>
      <c r="X69" s="220">
        <v>0</v>
      </c>
      <c r="Y69" s="220">
        <v>0</v>
      </c>
      <c r="Z69" s="221">
        <v>0</v>
      </c>
      <c r="AA69" s="220">
        <v>0</v>
      </c>
      <c r="AB69" s="220">
        <v>0</v>
      </c>
      <c r="AC69" s="221">
        <v>0</v>
      </c>
      <c r="AD69" s="294">
        <v>0</v>
      </c>
      <c r="AE69" s="228">
        <v>0</v>
      </c>
      <c r="AF69" s="235">
        <v>0</v>
      </c>
      <c r="AG69" s="228">
        <v>0</v>
      </c>
      <c r="AH69" s="228">
        <v>0</v>
      </c>
      <c r="AI69" s="235">
        <v>0</v>
      </c>
      <c r="AJ69" s="228">
        <v>0</v>
      </c>
      <c r="AK69" s="228">
        <v>0</v>
      </c>
      <c r="AL69" s="235">
        <v>0</v>
      </c>
      <c r="AM69" s="228">
        <v>0</v>
      </c>
      <c r="AN69" s="228">
        <v>0</v>
      </c>
      <c r="AO69" s="235">
        <v>0</v>
      </c>
      <c r="AP69" s="228">
        <v>0</v>
      </c>
      <c r="AQ69" s="228">
        <v>0</v>
      </c>
      <c r="AR69" s="299">
        <v>0</v>
      </c>
      <c r="AS69" s="294">
        <v>0</v>
      </c>
      <c r="AT69" s="228">
        <v>0</v>
      </c>
      <c r="AU69" s="223">
        <f t="shared" si="2"/>
        <v>0</v>
      </c>
      <c r="AV69" s="224">
        <v>56</v>
      </c>
      <c r="AW69" s="225">
        <v>61</v>
      </c>
      <c r="AX69" s="240">
        <f t="shared" si="6"/>
        <v>117</v>
      </c>
      <c r="AY69" s="95"/>
      <c r="AZ69" s="213"/>
      <c r="BA69" s="214"/>
      <c r="BC69" s="213"/>
      <c r="BD69" s="214"/>
    </row>
    <row r="70" spans="2:56" s="65" customFormat="1" ht="23.25">
      <c r="B70" s="67" t="s">
        <v>86</v>
      </c>
      <c r="C70" s="215">
        <v>0</v>
      </c>
      <c r="D70" s="227">
        <v>0</v>
      </c>
      <c r="E70" s="216">
        <f t="shared" si="30"/>
        <v>0</v>
      </c>
      <c r="F70" s="215">
        <v>0</v>
      </c>
      <c r="G70" s="215">
        <v>0</v>
      </c>
      <c r="H70" s="217">
        <f t="shared" si="31"/>
        <v>0</v>
      </c>
      <c r="I70" s="215">
        <v>10</v>
      </c>
      <c r="J70" s="227">
        <v>27</v>
      </c>
      <c r="K70" s="216">
        <f t="shared" si="32"/>
        <v>37</v>
      </c>
      <c r="L70" s="215">
        <v>7</v>
      </c>
      <c r="M70" s="227">
        <v>26</v>
      </c>
      <c r="N70" s="217">
        <f t="shared" si="33"/>
        <v>33</v>
      </c>
      <c r="O70" s="228">
        <v>0</v>
      </c>
      <c r="P70" s="229">
        <v>0</v>
      </c>
      <c r="Q70" s="218">
        <f t="shared" si="34"/>
        <v>0</v>
      </c>
      <c r="R70" s="219">
        <v>0</v>
      </c>
      <c r="S70" s="220">
        <v>0</v>
      </c>
      <c r="T70" s="221">
        <v>0</v>
      </c>
      <c r="U70" s="220">
        <v>0</v>
      </c>
      <c r="V70" s="220">
        <v>0</v>
      </c>
      <c r="W70" s="221">
        <v>0</v>
      </c>
      <c r="X70" s="220">
        <v>0</v>
      </c>
      <c r="Y70" s="220">
        <v>0</v>
      </c>
      <c r="Z70" s="221">
        <v>0</v>
      </c>
      <c r="AA70" s="220">
        <v>0</v>
      </c>
      <c r="AB70" s="220">
        <v>0</v>
      </c>
      <c r="AC70" s="221">
        <v>0</v>
      </c>
      <c r="AD70" s="294">
        <v>0</v>
      </c>
      <c r="AE70" s="228">
        <v>0</v>
      </c>
      <c r="AF70" s="235">
        <v>0</v>
      </c>
      <c r="AG70" s="228">
        <v>0</v>
      </c>
      <c r="AH70" s="228">
        <v>0</v>
      </c>
      <c r="AI70" s="235">
        <v>0</v>
      </c>
      <c r="AJ70" s="228">
        <v>0</v>
      </c>
      <c r="AK70" s="228">
        <v>0</v>
      </c>
      <c r="AL70" s="235">
        <v>0</v>
      </c>
      <c r="AM70" s="228">
        <v>0</v>
      </c>
      <c r="AN70" s="228">
        <v>0</v>
      </c>
      <c r="AO70" s="235">
        <v>0</v>
      </c>
      <c r="AP70" s="228">
        <v>0</v>
      </c>
      <c r="AQ70" s="228">
        <v>0</v>
      </c>
      <c r="AR70" s="299">
        <v>0</v>
      </c>
      <c r="AS70" s="294">
        <v>0</v>
      </c>
      <c r="AT70" s="228">
        <v>0</v>
      </c>
      <c r="AU70" s="223">
        <f t="shared" si="2"/>
        <v>0</v>
      </c>
      <c r="AV70" s="224">
        <f>8+10</f>
        <v>18</v>
      </c>
      <c r="AW70" s="225">
        <f>25+7</f>
        <v>32</v>
      </c>
      <c r="AX70" s="240">
        <f t="shared" si="6"/>
        <v>50</v>
      </c>
      <c r="AY70" s="95"/>
      <c r="AZ70" s="213"/>
      <c r="BA70" s="214"/>
      <c r="BC70" s="213"/>
      <c r="BD70" s="214"/>
    </row>
    <row r="71" spans="2:56" s="65" customFormat="1" ht="23.25">
      <c r="B71" s="67" t="s">
        <v>87</v>
      </c>
      <c r="C71" s="215">
        <v>11</v>
      </c>
      <c r="D71" s="215">
        <v>101</v>
      </c>
      <c r="E71" s="216">
        <f t="shared" si="30"/>
        <v>112</v>
      </c>
      <c r="F71" s="215">
        <v>17</v>
      </c>
      <c r="G71" s="215">
        <v>73</v>
      </c>
      <c r="H71" s="217">
        <f t="shared" si="31"/>
        <v>90</v>
      </c>
      <c r="I71" s="215">
        <v>12</v>
      </c>
      <c r="J71" s="227">
        <v>26</v>
      </c>
      <c r="K71" s="216">
        <f t="shared" si="32"/>
        <v>38</v>
      </c>
      <c r="L71" s="215">
        <v>10</v>
      </c>
      <c r="M71" s="227">
        <v>48</v>
      </c>
      <c r="N71" s="217">
        <f t="shared" si="33"/>
        <v>58</v>
      </c>
      <c r="O71" s="228">
        <v>0</v>
      </c>
      <c r="P71" s="229">
        <v>0</v>
      </c>
      <c r="Q71" s="218">
        <f t="shared" si="34"/>
        <v>0</v>
      </c>
      <c r="R71" s="219">
        <v>0</v>
      </c>
      <c r="S71" s="220">
        <v>0</v>
      </c>
      <c r="T71" s="221">
        <v>0</v>
      </c>
      <c r="U71" s="220">
        <v>0</v>
      </c>
      <c r="V71" s="220">
        <v>0</v>
      </c>
      <c r="W71" s="221">
        <v>0</v>
      </c>
      <c r="X71" s="220">
        <v>0</v>
      </c>
      <c r="Y71" s="220">
        <v>0</v>
      </c>
      <c r="Z71" s="221">
        <v>0</v>
      </c>
      <c r="AA71" s="220">
        <v>0</v>
      </c>
      <c r="AB71" s="220">
        <v>0</v>
      </c>
      <c r="AC71" s="221">
        <v>0</v>
      </c>
      <c r="AD71" s="294">
        <v>0</v>
      </c>
      <c r="AE71" s="228">
        <v>0</v>
      </c>
      <c r="AF71" s="235">
        <v>0</v>
      </c>
      <c r="AG71" s="228">
        <v>0</v>
      </c>
      <c r="AH71" s="228">
        <v>0</v>
      </c>
      <c r="AI71" s="235">
        <v>0</v>
      </c>
      <c r="AJ71" s="228">
        <v>0</v>
      </c>
      <c r="AK71" s="228">
        <v>0</v>
      </c>
      <c r="AL71" s="235">
        <v>0</v>
      </c>
      <c r="AM71" s="228">
        <v>0</v>
      </c>
      <c r="AN71" s="228">
        <v>0</v>
      </c>
      <c r="AO71" s="235">
        <v>0</v>
      </c>
      <c r="AP71" s="228">
        <v>0</v>
      </c>
      <c r="AQ71" s="228">
        <v>0</v>
      </c>
      <c r="AR71" s="299">
        <v>0</v>
      </c>
      <c r="AS71" s="294">
        <v>0</v>
      </c>
      <c r="AT71" s="228">
        <v>0</v>
      </c>
      <c r="AU71" s="223">
        <f t="shared" si="2"/>
        <v>0</v>
      </c>
      <c r="AV71" s="224">
        <v>40</v>
      </c>
      <c r="AW71" s="225">
        <v>205</v>
      </c>
      <c r="AX71" s="240">
        <f t="shared" si="6"/>
        <v>245</v>
      </c>
      <c r="AY71" s="95"/>
      <c r="AZ71" s="213"/>
      <c r="BA71" s="214"/>
      <c r="BC71" s="213"/>
      <c r="BD71" s="214"/>
    </row>
    <row r="72" spans="2:56" s="65" customFormat="1" ht="23.25">
      <c r="B72" s="67" t="s">
        <v>88</v>
      </c>
      <c r="C72" s="215">
        <v>12</v>
      </c>
      <c r="D72" s="227">
        <v>39</v>
      </c>
      <c r="E72" s="216">
        <f t="shared" si="30"/>
        <v>51</v>
      </c>
      <c r="F72" s="228">
        <v>7</v>
      </c>
      <c r="G72" s="229">
        <v>31</v>
      </c>
      <c r="H72" s="217">
        <f t="shared" si="31"/>
        <v>38</v>
      </c>
      <c r="I72" s="215">
        <v>7</v>
      </c>
      <c r="J72" s="227">
        <v>37</v>
      </c>
      <c r="K72" s="216">
        <f t="shared" si="32"/>
        <v>44</v>
      </c>
      <c r="L72" s="228">
        <v>0</v>
      </c>
      <c r="M72" s="229">
        <v>0</v>
      </c>
      <c r="N72" s="217">
        <f t="shared" si="33"/>
        <v>0</v>
      </c>
      <c r="O72" s="228">
        <v>0</v>
      </c>
      <c r="P72" s="229">
        <v>0</v>
      </c>
      <c r="Q72" s="218">
        <f t="shared" si="34"/>
        <v>0</v>
      </c>
      <c r="R72" s="219">
        <v>0</v>
      </c>
      <c r="S72" s="220">
        <v>0</v>
      </c>
      <c r="T72" s="221">
        <v>0</v>
      </c>
      <c r="U72" s="220">
        <v>0</v>
      </c>
      <c r="V72" s="220">
        <v>0</v>
      </c>
      <c r="W72" s="221">
        <v>0</v>
      </c>
      <c r="X72" s="220">
        <v>0</v>
      </c>
      <c r="Y72" s="220">
        <v>0</v>
      </c>
      <c r="Z72" s="221">
        <v>0</v>
      </c>
      <c r="AA72" s="220">
        <v>0</v>
      </c>
      <c r="AB72" s="220">
        <v>0</v>
      </c>
      <c r="AC72" s="221">
        <v>0</v>
      </c>
      <c r="AD72" s="294">
        <v>0</v>
      </c>
      <c r="AE72" s="228">
        <v>0</v>
      </c>
      <c r="AF72" s="235">
        <v>0</v>
      </c>
      <c r="AG72" s="228">
        <v>0</v>
      </c>
      <c r="AH72" s="228">
        <v>0</v>
      </c>
      <c r="AI72" s="235">
        <v>0</v>
      </c>
      <c r="AJ72" s="228">
        <v>0</v>
      </c>
      <c r="AK72" s="228">
        <v>0</v>
      </c>
      <c r="AL72" s="235">
        <v>0</v>
      </c>
      <c r="AM72" s="228">
        <v>0</v>
      </c>
      <c r="AN72" s="228">
        <v>0</v>
      </c>
      <c r="AO72" s="235">
        <v>0</v>
      </c>
      <c r="AP72" s="228">
        <v>0</v>
      </c>
      <c r="AQ72" s="228">
        <v>0</v>
      </c>
      <c r="AR72" s="299">
        <v>0</v>
      </c>
      <c r="AS72" s="294">
        <v>0</v>
      </c>
      <c r="AT72" s="228">
        <v>0</v>
      </c>
      <c r="AU72" s="223">
        <f t="shared" si="2"/>
        <v>0</v>
      </c>
      <c r="AV72" s="224">
        <v>25</v>
      </c>
      <c r="AW72" s="225">
        <v>98</v>
      </c>
      <c r="AX72" s="226">
        <f t="shared" si="6"/>
        <v>123</v>
      </c>
      <c r="AZ72" s="213"/>
      <c r="BA72" s="214"/>
      <c r="BC72" s="213"/>
      <c r="BD72" s="214"/>
    </row>
    <row r="73" spans="2:56" s="65" customFormat="1" ht="23.25">
      <c r="B73" s="67" t="s">
        <v>89</v>
      </c>
      <c r="C73" s="215">
        <v>12</v>
      </c>
      <c r="D73" s="227">
        <v>49</v>
      </c>
      <c r="E73" s="216">
        <f t="shared" si="30"/>
        <v>61</v>
      </c>
      <c r="F73" s="215">
        <v>14</v>
      </c>
      <c r="G73" s="215">
        <v>58</v>
      </c>
      <c r="H73" s="217">
        <f t="shared" si="31"/>
        <v>72</v>
      </c>
      <c r="I73" s="215">
        <v>11</v>
      </c>
      <c r="J73" s="227">
        <v>58</v>
      </c>
      <c r="K73" s="216">
        <f t="shared" si="32"/>
        <v>69</v>
      </c>
      <c r="L73" s="215">
        <v>34</v>
      </c>
      <c r="M73" s="227">
        <v>92</v>
      </c>
      <c r="N73" s="217">
        <f t="shared" si="33"/>
        <v>126</v>
      </c>
      <c r="O73" s="228">
        <v>0</v>
      </c>
      <c r="P73" s="229">
        <v>0</v>
      </c>
      <c r="Q73" s="218">
        <f t="shared" si="34"/>
        <v>0</v>
      </c>
      <c r="R73" s="233">
        <v>0</v>
      </c>
      <c r="S73" s="238">
        <v>0</v>
      </c>
      <c r="T73" s="300">
        <f aca="true" t="shared" si="35" ref="T73:T79">R73+S73</f>
        <v>0</v>
      </c>
      <c r="U73" s="238">
        <v>0</v>
      </c>
      <c r="V73" s="238">
        <v>0</v>
      </c>
      <c r="W73" s="235">
        <f aca="true" t="shared" si="36" ref="W73:W79">U73+V73</f>
        <v>0</v>
      </c>
      <c r="X73" s="228">
        <v>1</v>
      </c>
      <c r="Y73" s="229">
        <v>8</v>
      </c>
      <c r="Z73" s="234">
        <f aca="true" t="shared" si="37" ref="Z73:Z79">X73+Y73</f>
        <v>9</v>
      </c>
      <c r="AA73" s="228">
        <v>0</v>
      </c>
      <c r="AB73" s="229">
        <v>0</v>
      </c>
      <c r="AC73" s="235">
        <f>AA73+AB73</f>
        <v>0</v>
      </c>
      <c r="AD73" s="294">
        <v>0</v>
      </c>
      <c r="AE73" s="228">
        <v>0</v>
      </c>
      <c r="AF73" s="235">
        <v>0</v>
      </c>
      <c r="AG73" s="228">
        <v>0</v>
      </c>
      <c r="AH73" s="228">
        <v>0</v>
      </c>
      <c r="AI73" s="235">
        <v>0</v>
      </c>
      <c r="AJ73" s="228">
        <v>0</v>
      </c>
      <c r="AK73" s="228">
        <v>0</v>
      </c>
      <c r="AL73" s="235">
        <v>0</v>
      </c>
      <c r="AM73" s="228">
        <v>0</v>
      </c>
      <c r="AN73" s="228">
        <v>0</v>
      </c>
      <c r="AO73" s="235">
        <v>0</v>
      </c>
      <c r="AP73" s="228">
        <v>0</v>
      </c>
      <c r="AQ73" s="228">
        <v>0</v>
      </c>
      <c r="AR73" s="299">
        <v>0</v>
      </c>
      <c r="AS73" s="294">
        <v>0</v>
      </c>
      <c r="AT73" s="228">
        <v>0</v>
      </c>
      <c r="AU73" s="239">
        <f t="shared" si="2"/>
        <v>0</v>
      </c>
      <c r="AV73" s="224">
        <v>40</v>
      </c>
      <c r="AW73" s="225">
        <v>164</v>
      </c>
      <c r="AX73" s="240">
        <f t="shared" si="6"/>
        <v>204</v>
      </c>
      <c r="AY73" s="95"/>
      <c r="AZ73" s="213"/>
      <c r="BA73" s="214"/>
      <c r="BC73" s="213"/>
      <c r="BD73" s="214"/>
    </row>
    <row r="74" spans="2:56" s="65" customFormat="1" ht="23.25">
      <c r="B74" s="67" t="s">
        <v>198</v>
      </c>
      <c r="C74" s="215">
        <v>12</v>
      </c>
      <c r="D74" s="227">
        <v>49</v>
      </c>
      <c r="E74" s="216">
        <f>C74+D74</f>
        <v>61</v>
      </c>
      <c r="F74" s="215">
        <v>14</v>
      </c>
      <c r="G74" s="215">
        <v>58</v>
      </c>
      <c r="H74" s="217">
        <f>F74+G74</f>
        <v>72</v>
      </c>
      <c r="I74" s="215">
        <v>11</v>
      </c>
      <c r="J74" s="227">
        <v>58</v>
      </c>
      <c r="K74" s="216">
        <f>I74+J74</f>
        <v>69</v>
      </c>
      <c r="L74" s="215">
        <v>34</v>
      </c>
      <c r="M74" s="227">
        <v>92</v>
      </c>
      <c r="N74" s="217">
        <f>L74+M74</f>
        <v>126</v>
      </c>
      <c r="O74" s="228">
        <v>0</v>
      </c>
      <c r="P74" s="229">
        <v>0</v>
      </c>
      <c r="Q74" s="218">
        <f>O74+P74</f>
        <v>0</v>
      </c>
      <c r="R74" s="233">
        <v>0</v>
      </c>
      <c r="S74" s="238">
        <v>0</v>
      </c>
      <c r="T74" s="300">
        <f>R74+S74</f>
        <v>0</v>
      </c>
      <c r="U74" s="238">
        <v>0</v>
      </c>
      <c r="V74" s="238">
        <v>0</v>
      </c>
      <c r="W74" s="235">
        <f>U74+V74</f>
        <v>0</v>
      </c>
      <c r="X74" s="228">
        <v>1</v>
      </c>
      <c r="Y74" s="229">
        <v>8</v>
      </c>
      <c r="Z74" s="234">
        <f>X74+Y74</f>
        <v>9</v>
      </c>
      <c r="AA74" s="228">
        <v>0</v>
      </c>
      <c r="AB74" s="229">
        <v>0</v>
      </c>
      <c r="AC74" s="235">
        <f>AA74+AB74</f>
        <v>0</v>
      </c>
      <c r="AD74" s="294">
        <v>0</v>
      </c>
      <c r="AE74" s="228">
        <v>0</v>
      </c>
      <c r="AF74" s="235">
        <v>0</v>
      </c>
      <c r="AG74" s="228">
        <v>0</v>
      </c>
      <c r="AH74" s="228">
        <v>0</v>
      </c>
      <c r="AI74" s="235">
        <v>0</v>
      </c>
      <c r="AJ74" s="228">
        <v>0</v>
      </c>
      <c r="AK74" s="228">
        <v>0</v>
      </c>
      <c r="AL74" s="235">
        <v>0</v>
      </c>
      <c r="AM74" s="228">
        <v>0</v>
      </c>
      <c r="AN74" s="228">
        <v>0</v>
      </c>
      <c r="AO74" s="235">
        <v>0</v>
      </c>
      <c r="AP74" s="228">
        <v>0</v>
      </c>
      <c r="AQ74" s="228">
        <v>0</v>
      </c>
      <c r="AR74" s="299">
        <v>0</v>
      </c>
      <c r="AS74" s="294">
        <v>0</v>
      </c>
      <c r="AT74" s="228">
        <v>0</v>
      </c>
      <c r="AU74" s="239">
        <f>AS74+AT74</f>
        <v>0</v>
      </c>
      <c r="AV74" s="224">
        <v>31</v>
      </c>
      <c r="AW74" s="225">
        <v>88</v>
      </c>
      <c r="AX74" s="240">
        <f>SUM(AV74,AW74)</f>
        <v>119</v>
      </c>
      <c r="AY74" s="95"/>
      <c r="AZ74" s="213"/>
      <c r="BA74" s="214"/>
      <c r="BC74" s="213"/>
      <c r="BD74" s="214"/>
    </row>
    <row r="75" spans="2:56" s="65" customFormat="1" ht="23.25">
      <c r="B75" s="301" t="s">
        <v>199</v>
      </c>
      <c r="C75" s="242">
        <v>0</v>
      </c>
      <c r="D75" s="243">
        <v>0</v>
      </c>
      <c r="E75" s="244">
        <f t="shared" si="30"/>
        <v>0</v>
      </c>
      <c r="F75" s="242">
        <v>0</v>
      </c>
      <c r="G75" s="242">
        <v>0</v>
      </c>
      <c r="H75" s="245">
        <v>0</v>
      </c>
      <c r="I75" s="242">
        <v>0</v>
      </c>
      <c r="J75" s="243">
        <v>0</v>
      </c>
      <c r="K75" s="244">
        <v>0</v>
      </c>
      <c r="L75" s="242">
        <v>0</v>
      </c>
      <c r="M75" s="243">
        <v>0</v>
      </c>
      <c r="N75" s="245">
        <v>0</v>
      </c>
      <c r="O75" s="281">
        <v>0</v>
      </c>
      <c r="P75" s="282">
        <v>0</v>
      </c>
      <c r="Q75" s="246">
        <v>0</v>
      </c>
      <c r="R75" s="233">
        <v>0</v>
      </c>
      <c r="S75" s="238">
        <v>0</v>
      </c>
      <c r="T75" s="300">
        <f t="shared" si="35"/>
        <v>0</v>
      </c>
      <c r="U75" s="238">
        <v>0</v>
      </c>
      <c r="V75" s="238">
        <v>0</v>
      </c>
      <c r="W75" s="235">
        <f t="shared" si="36"/>
        <v>0</v>
      </c>
      <c r="X75" s="228">
        <v>43</v>
      </c>
      <c r="Y75" s="229">
        <v>196</v>
      </c>
      <c r="Z75" s="234">
        <f t="shared" si="37"/>
        <v>239</v>
      </c>
      <c r="AA75" s="228">
        <v>0</v>
      </c>
      <c r="AB75" s="229">
        <v>0</v>
      </c>
      <c r="AC75" s="235">
        <f>AA75+AB75</f>
        <v>0</v>
      </c>
      <c r="AD75" s="294">
        <v>0</v>
      </c>
      <c r="AE75" s="228">
        <v>0</v>
      </c>
      <c r="AF75" s="235">
        <v>0</v>
      </c>
      <c r="AG75" s="228">
        <v>0</v>
      </c>
      <c r="AH75" s="228">
        <v>0</v>
      </c>
      <c r="AI75" s="235">
        <v>0</v>
      </c>
      <c r="AJ75" s="228">
        <v>0</v>
      </c>
      <c r="AK75" s="228">
        <v>0</v>
      </c>
      <c r="AL75" s="235">
        <v>0</v>
      </c>
      <c r="AM75" s="228">
        <v>0</v>
      </c>
      <c r="AN75" s="228">
        <v>0</v>
      </c>
      <c r="AO75" s="235">
        <v>0</v>
      </c>
      <c r="AP75" s="228">
        <v>0</v>
      </c>
      <c r="AQ75" s="228">
        <v>0</v>
      </c>
      <c r="AR75" s="295">
        <v>0</v>
      </c>
      <c r="AS75" s="294">
        <v>173</v>
      </c>
      <c r="AT75" s="228">
        <v>425</v>
      </c>
      <c r="AU75" s="239">
        <f aca="true" t="shared" si="38" ref="AU75:AU100">AS75+AT75</f>
        <v>598</v>
      </c>
      <c r="AV75" s="224">
        <v>99</v>
      </c>
      <c r="AW75" s="225">
        <v>337</v>
      </c>
      <c r="AX75" s="240">
        <f t="shared" si="6"/>
        <v>436</v>
      </c>
      <c r="AY75" s="95"/>
      <c r="AZ75" s="213"/>
      <c r="BA75" s="214"/>
      <c r="BC75" s="213"/>
      <c r="BD75" s="214"/>
    </row>
    <row r="76" spans="2:51" s="65" customFormat="1" ht="23.25">
      <c r="B76" s="301" t="s">
        <v>200</v>
      </c>
      <c r="C76" s="242">
        <v>0</v>
      </c>
      <c r="D76" s="243">
        <v>0</v>
      </c>
      <c r="E76" s="244">
        <f>C76+D76</f>
        <v>0</v>
      </c>
      <c r="F76" s="242">
        <v>0</v>
      </c>
      <c r="G76" s="242">
        <v>0</v>
      </c>
      <c r="H76" s="245">
        <v>0</v>
      </c>
      <c r="I76" s="242">
        <v>0</v>
      </c>
      <c r="J76" s="243">
        <v>0</v>
      </c>
      <c r="K76" s="244">
        <v>0</v>
      </c>
      <c r="L76" s="242">
        <v>0</v>
      </c>
      <c r="M76" s="243">
        <v>0</v>
      </c>
      <c r="N76" s="245">
        <v>0</v>
      </c>
      <c r="O76" s="281">
        <v>0</v>
      </c>
      <c r="P76" s="282">
        <v>0</v>
      </c>
      <c r="Q76" s="246">
        <v>0</v>
      </c>
      <c r="R76" s="233">
        <v>0</v>
      </c>
      <c r="S76" s="238">
        <v>0</v>
      </c>
      <c r="T76" s="300">
        <f t="shared" si="35"/>
        <v>0</v>
      </c>
      <c r="U76" s="238">
        <v>0</v>
      </c>
      <c r="V76" s="238">
        <v>0</v>
      </c>
      <c r="W76" s="235">
        <f t="shared" si="36"/>
        <v>0</v>
      </c>
      <c r="X76" s="228">
        <v>9</v>
      </c>
      <c r="Y76" s="229">
        <v>48</v>
      </c>
      <c r="Z76" s="234">
        <f t="shared" si="37"/>
        <v>57</v>
      </c>
      <c r="AA76" s="228">
        <v>0</v>
      </c>
      <c r="AB76" s="229">
        <v>0</v>
      </c>
      <c r="AC76" s="235">
        <f>AA76+AB76</f>
        <v>0</v>
      </c>
      <c r="AD76" s="294">
        <v>0</v>
      </c>
      <c r="AE76" s="228">
        <v>0</v>
      </c>
      <c r="AF76" s="235">
        <v>0</v>
      </c>
      <c r="AG76" s="228">
        <v>0</v>
      </c>
      <c r="AH76" s="228">
        <v>0</v>
      </c>
      <c r="AI76" s="235">
        <v>0</v>
      </c>
      <c r="AJ76" s="228">
        <v>0</v>
      </c>
      <c r="AK76" s="228">
        <v>0</v>
      </c>
      <c r="AL76" s="235">
        <v>0</v>
      </c>
      <c r="AM76" s="228">
        <v>0</v>
      </c>
      <c r="AN76" s="228">
        <v>0</v>
      </c>
      <c r="AO76" s="235">
        <v>0</v>
      </c>
      <c r="AP76" s="228">
        <v>0</v>
      </c>
      <c r="AQ76" s="228">
        <v>0</v>
      </c>
      <c r="AR76" s="295">
        <v>0</v>
      </c>
      <c r="AS76" s="294">
        <v>3</v>
      </c>
      <c r="AT76" s="228">
        <v>11</v>
      </c>
      <c r="AU76" s="223">
        <f t="shared" si="38"/>
        <v>14</v>
      </c>
      <c r="AV76" s="224">
        <v>20</v>
      </c>
      <c r="AW76" s="225">
        <v>47</v>
      </c>
      <c r="AX76" s="240">
        <f aca="true" t="shared" si="39" ref="AX76:AX100">SUM(AV76,AW76)</f>
        <v>67</v>
      </c>
      <c r="AY76" s="95"/>
    </row>
    <row r="77" spans="2:51" s="65" customFormat="1" ht="23.25">
      <c r="B77" s="301" t="s">
        <v>201</v>
      </c>
      <c r="C77" s="242">
        <v>0</v>
      </c>
      <c r="D77" s="243">
        <v>0</v>
      </c>
      <c r="E77" s="244">
        <f>C77+D77</f>
        <v>0</v>
      </c>
      <c r="F77" s="242">
        <v>0</v>
      </c>
      <c r="G77" s="242">
        <v>0</v>
      </c>
      <c r="H77" s="245">
        <v>0</v>
      </c>
      <c r="I77" s="242">
        <v>0</v>
      </c>
      <c r="J77" s="243">
        <v>0</v>
      </c>
      <c r="K77" s="244">
        <v>0</v>
      </c>
      <c r="L77" s="242">
        <v>0</v>
      </c>
      <c r="M77" s="243">
        <v>0</v>
      </c>
      <c r="N77" s="245">
        <v>0</v>
      </c>
      <c r="O77" s="281">
        <v>0</v>
      </c>
      <c r="P77" s="282">
        <v>0</v>
      </c>
      <c r="Q77" s="246">
        <v>0</v>
      </c>
      <c r="R77" s="233">
        <v>0</v>
      </c>
      <c r="S77" s="238">
        <v>0</v>
      </c>
      <c r="T77" s="300">
        <f t="shared" si="35"/>
        <v>0</v>
      </c>
      <c r="U77" s="238">
        <v>0</v>
      </c>
      <c r="V77" s="238">
        <v>0</v>
      </c>
      <c r="W77" s="235">
        <f t="shared" si="36"/>
        <v>0</v>
      </c>
      <c r="X77" s="228">
        <v>18</v>
      </c>
      <c r="Y77" s="229">
        <v>44</v>
      </c>
      <c r="Z77" s="234">
        <f t="shared" si="37"/>
        <v>62</v>
      </c>
      <c r="AA77" s="228">
        <v>0</v>
      </c>
      <c r="AB77" s="229">
        <v>0</v>
      </c>
      <c r="AC77" s="235">
        <v>0</v>
      </c>
      <c r="AD77" s="294">
        <v>0</v>
      </c>
      <c r="AE77" s="228">
        <v>0</v>
      </c>
      <c r="AF77" s="235">
        <v>0</v>
      </c>
      <c r="AG77" s="228">
        <v>0</v>
      </c>
      <c r="AH77" s="228">
        <v>0</v>
      </c>
      <c r="AI77" s="235">
        <v>0</v>
      </c>
      <c r="AJ77" s="228">
        <v>0</v>
      </c>
      <c r="AK77" s="228">
        <v>0</v>
      </c>
      <c r="AL77" s="235">
        <v>0</v>
      </c>
      <c r="AM77" s="228">
        <v>0</v>
      </c>
      <c r="AN77" s="228">
        <v>0</v>
      </c>
      <c r="AO77" s="235">
        <v>0</v>
      </c>
      <c r="AP77" s="228">
        <v>0</v>
      </c>
      <c r="AQ77" s="228">
        <v>0</v>
      </c>
      <c r="AR77" s="295">
        <v>0</v>
      </c>
      <c r="AS77" s="233">
        <v>14</v>
      </c>
      <c r="AT77" s="228">
        <v>11</v>
      </c>
      <c r="AU77" s="223">
        <f t="shared" si="38"/>
        <v>25</v>
      </c>
      <c r="AV77" s="224">
        <v>9</v>
      </c>
      <c r="AW77" s="225">
        <v>23</v>
      </c>
      <c r="AX77" s="240">
        <f t="shared" si="39"/>
        <v>32</v>
      </c>
      <c r="AY77" s="95"/>
    </row>
    <row r="78" spans="2:51" s="65" customFormat="1" ht="23.25">
      <c r="B78" s="301" t="s">
        <v>202</v>
      </c>
      <c r="C78" s="242">
        <v>0</v>
      </c>
      <c r="D78" s="243">
        <v>0</v>
      </c>
      <c r="E78" s="244">
        <f>C78+D78</f>
        <v>0</v>
      </c>
      <c r="F78" s="242">
        <v>0</v>
      </c>
      <c r="G78" s="242">
        <v>0</v>
      </c>
      <c r="H78" s="245">
        <v>0</v>
      </c>
      <c r="I78" s="242">
        <v>0</v>
      </c>
      <c r="J78" s="243">
        <v>0</v>
      </c>
      <c r="K78" s="244">
        <v>0</v>
      </c>
      <c r="L78" s="242">
        <v>0</v>
      </c>
      <c r="M78" s="243">
        <v>0</v>
      </c>
      <c r="N78" s="245">
        <v>0</v>
      </c>
      <c r="O78" s="281">
        <v>0</v>
      </c>
      <c r="P78" s="282">
        <v>0</v>
      </c>
      <c r="Q78" s="246">
        <v>0</v>
      </c>
      <c r="R78" s="233">
        <v>0</v>
      </c>
      <c r="S78" s="238">
        <v>0</v>
      </c>
      <c r="T78" s="300">
        <f t="shared" si="35"/>
        <v>0</v>
      </c>
      <c r="U78" s="238">
        <v>0</v>
      </c>
      <c r="V78" s="238">
        <v>0</v>
      </c>
      <c r="W78" s="235">
        <f t="shared" si="36"/>
        <v>0</v>
      </c>
      <c r="X78" s="228">
        <v>4</v>
      </c>
      <c r="Y78" s="229">
        <v>53</v>
      </c>
      <c r="Z78" s="234">
        <f t="shared" si="37"/>
        <v>57</v>
      </c>
      <c r="AA78" s="228">
        <v>0</v>
      </c>
      <c r="AB78" s="229">
        <v>0</v>
      </c>
      <c r="AC78" s="235">
        <f>AA78+AB78</f>
        <v>0</v>
      </c>
      <c r="AD78" s="294">
        <v>0</v>
      </c>
      <c r="AE78" s="228">
        <v>0</v>
      </c>
      <c r="AF78" s="235">
        <v>0</v>
      </c>
      <c r="AG78" s="228">
        <v>0</v>
      </c>
      <c r="AH78" s="228">
        <v>0</v>
      </c>
      <c r="AI78" s="235">
        <v>0</v>
      </c>
      <c r="AJ78" s="228">
        <v>0</v>
      </c>
      <c r="AK78" s="228">
        <v>0</v>
      </c>
      <c r="AL78" s="235">
        <v>0</v>
      </c>
      <c r="AM78" s="228">
        <v>0</v>
      </c>
      <c r="AN78" s="228">
        <v>0</v>
      </c>
      <c r="AO78" s="235">
        <v>0</v>
      </c>
      <c r="AP78" s="228">
        <v>0</v>
      </c>
      <c r="AQ78" s="228">
        <v>0</v>
      </c>
      <c r="AR78" s="295">
        <v>0</v>
      </c>
      <c r="AS78" s="233">
        <v>6</v>
      </c>
      <c r="AT78" s="228">
        <v>171</v>
      </c>
      <c r="AU78" s="223">
        <f t="shared" si="38"/>
        <v>177</v>
      </c>
      <c r="AV78" s="224">
        <v>9</v>
      </c>
      <c r="AW78" s="225">
        <v>112</v>
      </c>
      <c r="AX78" s="240">
        <f t="shared" si="39"/>
        <v>121</v>
      </c>
      <c r="AY78" s="95"/>
    </row>
    <row r="79" spans="2:51" s="65" customFormat="1" ht="23.25">
      <c r="B79" s="301" t="s">
        <v>203</v>
      </c>
      <c r="C79" s="242">
        <v>0</v>
      </c>
      <c r="D79" s="243">
        <v>0</v>
      </c>
      <c r="E79" s="244">
        <f>C79+D79</f>
        <v>0</v>
      </c>
      <c r="F79" s="242">
        <v>0</v>
      </c>
      <c r="G79" s="242">
        <v>0</v>
      </c>
      <c r="H79" s="245">
        <v>0</v>
      </c>
      <c r="I79" s="242">
        <v>0</v>
      </c>
      <c r="J79" s="243">
        <v>0</v>
      </c>
      <c r="K79" s="244">
        <v>0</v>
      </c>
      <c r="L79" s="242">
        <v>0</v>
      </c>
      <c r="M79" s="243">
        <v>0</v>
      </c>
      <c r="N79" s="245">
        <v>0</v>
      </c>
      <c r="O79" s="281">
        <v>0</v>
      </c>
      <c r="P79" s="282">
        <v>0</v>
      </c>
      <c r="Q79" s="246">
        <v>0</v>
      </c>
      <c r="R79" s="233">
        <v>0</v>
      </c>
      <c r="S79" s="238">
        <v>0</v>
      </c>
      <c r="T79" s="300">
        <f t="shared" si="35"/>
        <v>0</v>
      </c>
      <c r="U79" s="238">
        <v>0</v>
      </c>
      <c r="V79" s="238">
        <v>0</v>
      </c>
      <c r="W79" s="235">
        <f t="shared" si="36"/>
        <v>0</v>
      </c>
      <c r="X79" s="228">
        <v>52</v>
      </c>
      <c r="Y79" s="229">
        <v>102</v>
      </c>
      <c r="Z79" s="234">
        <f t="shared" si="37"/>
        <v>154</v>
      </c>
      <c r="AA79" s="228">
        <v>0</v>
      </c>
      <c r="AB79" s="229">
        <v>0</v>
      </c>
      <c r="AC79" s="235">
        <f>AA79+AB79</f>
        <v>0</v>
      </c>
      <c r="AD79" s="294">
        <v>0</v>
      </c>
      <c r="AE79" s="228">
        <v>0</v>
      </c>
      <c r="AF79" s="235">
        <v>0</v>
      </c>
      <c r="AG79" s="228">
        <v>0</v>
      </c>
      <c r="AH79" s="228">
        <v>0</v>
      </c>
      <c r="AI79" s="235">
        <v>0</v>
      </c>
      <c r="AJ79" s="228">
        <v>0</v>
      </c>
      <c r="AK79" s="228">
        <v>0</v>
      </c>
      <c r="AL79" s="235">
        <v>0</v>
      </c>
      <c r="AM79" s="228">
        <v>0</v>
      </c>
      <c r="AN79" s="228">
        <v>0</v>
      </c>
      <c r="AO79" s="235">
        <v>0</v>
      </c>
      <c r="AP79" s="228">
        <v>0</v>
      </c>
      <c r="AQ79" s="228">
        <v>0</v>
      </c>
      <c r="AR79" s="295">
        <v>0</v>
      </c>
      <c r="AS79" s="302">
        <v>28</v>
      </c>
      <c r="AT79" s="228">
        <v>77</v>
      </c>
      <c r="AU79" s="223">
        <f t="shared" si="38"/>
        <v>105</v>
      </c>
      <c r="AV79" s="224">
        <v>42</v>
      </c>
      <c r="AW79" s="225">
        <v>66</v>
      </c>
      <c r="AX79" s="240">
        <f t="shared" si="39"/>
        <v>108</v>
      </c>
      <c r="AY79" s="95"/>
    </row>
    <row r="80" spans="2:51" s="65" customFormat="1" ht="24" thickBot="1">
      <c r="B80" s="249" t="s">
        <v>3</v>
      </c>
      <c r="C80" s="250">
        <f>SUM(C60:C79)</f>
        <v>150</v>
      </c>
      <c r="D80" s="250">
        <f aca="true" t="shared" si="40" ref="D80:Q80">SUM(D60:D79)</f>
        <v>505</v>
      </c>
      <c r="E80" s="250">
        <f t="shared" si="40"/>
        <v>655</v>
      </c>
      <c r="F80" s="250">
        <f t="shared" si="40"/>
        <v>134</v>
      </c>
      <c r="G80" s="250">
        <f t="shared" si="40"/>
        <v>404</v>
      </c>
      <c r="H80" s="250">
        <f t="shared" si="40"/>
        <v>538</v>
      </c>
      <c r="I80" s="250">
        <f t="shared" si="40"/>
        <v>177</v>
      </c>
      <c r="J80" s="250">
        <f t="shared" si="40"/>
        <v>491</v>
      </c>
      <c r="K80" s="250">
        <f t="shared" si="40"/>
        <v>668</v>
      </c>
      <c r="L80" s="250">
        <f t="shared" si="40"/>
        <v>285</v>
      </c>
      <c r="M80" s="250">
        <f t="shared" si="40"/>
        <v>629</v>
      </c>
      <c r="N80" s="250">
        <f t="shared" si="40"/>
        <v>914</v>
      </c>
      <c r="O80" s="250">
        <f t="shared" si="40"/>
        <v>0</v>
      </c>
      <c r="P80" s="250">
        <f t="shared" si="40"/>
        <v>0</v>
      </c>
      <c r="Q80" s="250">
        <f t="shared" si="40"/>
        <v>0</v>
      </c>
      <c r="R80" s="303">
        <f aca="true" t="shared" si="41" ref="R80:AC80">SUM(R60:R79)</f>
        <v>161</v>
      </c>
      <c r="S80" s="304">
        <f t="shared" si="41"/>
        <v>196</v>
      </c>
      <c r="T80" s="305">
        <f t="shared" si="41"/>
        <v>357</v>
      </c>
      <c r="U80" s="304">
        <f t="shared" si="41"/>
        <v>166</v>
      </c>
      <c r="V80" s="304">
        <f t="shared" si="41"/>
        <v>212</v>
      </c>
      <c r="W80" s="304">
        <f t="shared" si="41"/>
        <v>378</v>
      </c>
      <c r="X80" s="304">
        <f t="shared" si="41"/>
        <v>279</v>
      </c>
      <c r="Y80" s="304">
        <f t="shared" si="41"/>
        <v>650</v>
      </c>
      <c r="Z80" s="305">
        <f t="shared" si="41"/>
        <v>929</v>
      </c>
      <c r="AA80" s="304">
        <f t="shared" si="41"/>
        <v>184</v>
      </c>
      <c r="AB80" s="305">
        <f t="shared" si="41"/>
        <v>209</v>
      </c>
      <c r="AC80" s="304">
        <f t="shared" si="41"/>
        <v>393</v>
      </c>
      <c r="AD80" s="306">
        <f>SUM(AD60:AD79)</f>
        <v>0</v>
      </c>
      <c r="AE80" s="304">
        <f aca="true" t="shared" si="42" ref="AE80:AU80">SUM(AE60:AE79)</f>
        <v>0</v>
      </c>
      <c r="AF80" s="304">
        <f t="shared" si="42"/>
        <v>0</v>
      </c>
      <c r="AG80" s="304">
        <f t="shared" si="42"/>
        <v>0</v>
      </c>
      <c r="AH80" s="304">
        <f t="shared" si="42"/>
        <v>0</v>
      </c>
      <c r="AI80" s="304">
        <f t="shared" si="42"/>
        <v>0</v>
      </c>
      <c r="AJ80" s="304">
        <f t="shared" si="42"/>
        <v>0</v>
      </c>
      <c r="AK80" s="304">
        <f t="shared" si="42"/>
        <v>0</v>
      </c>
      <c r="AL80" s="304">
        <f t="shared" si="42"/>
        <v>0</v>
      </c>
      <c r="AM80" s="304">
        <f t="shared" si="42"/>
        <v>0</v>
      </c>
      <c r="AN80" s="304">
        <f t="shared" si="42"/>
        <v>0</v>
      </c>
      <c r="AO80" s="304">
        <f t="shared" si="42"/>
        <v>0</v>
      </c>
      <c r="AP80" s="304">
        <f t="shared" si="42"/>
        <v>0</v>
      </c>
      <c r="AQ80" s="304">
        <f t="shared" si="42"/>
        <v>0</v>
      </c>
      <c r="AR80" s="307">
        <f t="shared" si="42"/>
        <v>0</v>
      </c>
      <c r="AS80" s="303">
        <f t="shared" si="42"/>
        <v>362</v>
      </c>
      <c r="AT80" s="308">
        <f t="shared" si="42"/>
        <v>954</v>
      </c>
      <c r="AU80" s="309">
        <f t="shared" si="42"/>
        <v>1316</v>
      </c>
      <c r="AV80" s="253">
        <f>SUM(AV60:AV79)</f>
        <v>1719</v>
      </c>
      <c r="AW80" s="253">
        <f>SUM(AW60:AW79)</f>
        <v>3373</v>
      </c>
      <c r="AX80" s="253">
        <f>SUM(AX60:AX79)</f>
        <v>5092</v>
      </c>
      <c r="AY80" s="95"/>
    </row>
    <row r="81" spans="2:55" s="65" customFormat="1" ht="23.25">
      <c r="B81" s="198" t="s">
        <v>11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200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255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255"/>
      <c r="AP81" s="255"/>
      <c r="AQ81" s="255"/>
      <c r="AR81" s="276"/>
      <c r="AS81" s="260"/>
      <c r="AT81" s="255"/>
      <c r="AU81" s="204"/>
      <c r="AV81" s="261"/>
      <c r="AW81" s="262"/>
      <c r="AX81" s="263"/>
      <c r="AY81" s="195"/>
      <c r="AZ81" s="195"/>
      <c r="BB81" s="195"/>
      <c r="BC81" s="195"/>
    </row>
    <row r="82" spans="2:55" s="65" customFormat="1" ht="23.25">
      <c r="B82" s="67" t="s">
        <v>27</v>
      </c>
      <c r="C82" s="215">
        <v>18</v>
      </c>
      <c r="D82" s="227">
        <v>7</v>
      </c>
      <c r="E82" s="216">
        <f>C82+D82</f>
        <v>25</v>
      </c>
      <c r="F82" s="215">
        <v>6</v>
      </c>
      <c r="G82" s="227">
        <v>5</v>
      </c>
      <c r="H82" s="217">
        <f aca="true" t="shared" si="43" ref="H82:H97">F82+G82</f>
        <v>11</v>
      </c>
      <c r="I82" s="215">
        <v>7</v>
      </c>
      <c r="J82" s="227">
        <v>8</v>
      </c>
      <c r="K82" s="216">
        <f>I82+J82</f>
        <v>15</v>
      </c>
      <c r="L82" s="215">
        <v>11</v>
      </c>
      <c r="M82" s="227">
        <v>3</v>
      </c>
      <c r="N82" s="217">
        <f aca="true" t="shared" si="44" ref="N82:N97">L82+M82</f>
        <v>14</v>
      </c>
      <c r="O82" s="215">
        <v>0</v>
      </c>
      <c r="P82" s="227">
        <v>0</v>
      </c>
      <c r="Q82" s="218">
        <f aca="true" t="shared" si="45" ref="Q82:Q97">O82+P82</f>
        <v>0</v>
      </c>
      <c r="R82" s="219">
        <v>0</v>
      </c>
      <c r="S82" s="220">
        <v>0</v>
      </c>
      <c r="T82" s="221">
        <v>0</v>
      </c>
      <c r="U82" s="220">
        <v>0</v>
      </c>
      <c r="V82" s="220">
        <v>0</v>
      </c>
      <c r="W82" s="221">
        <v>0</v>
      </c>
      <c r="X82" s="220">
        <v>0</v>
      </c>
      <c r="Y82" s="220">
        <v>0</v>
      </c>
      <c r="Z82" s="221">
        <v>0</v>
      </c>
      <c r="AA82" s="220">
        <v>0</v>
      </c>
      <c r="AB82" s="220">
        <v>0</v>
      </c>
      <c r="AC82" s="221">
        <v>0</v>
      </c>
      <c r="AD82" s="310">
        <v>0</v>
      </c>
      <c r="AE82" s="220">
        <v>0</v>
      </c>
      <c r="AF82" s="221">
        <v>0</v>
      </c>
      <c r="AG82" s="220">
        <v>0</v>
      </c>
      <c r="AH82" s="220">
        <v>0</v>
      </c>
      <c r="AI82" s="221">
        <v>0</v>
      </c>
      <c r="AJ82" s="220">
        <v>0</v>
      </c>
      <c r="AK82" s="220">
        <v>0</v>
      </c>
      <c r="AL82" s="221">
        <v>0</v>
      </c>
      <c r="AM82" s="220">
        <v>0</v>
      </c>
      <c r="AN82" s="220">
        <v>0</v>
      </c>
      <c r="AO82" s="221">
        <v>0</v>
      </c>
      <c r="AP82" s="220">
        <v>0</v>
      </c>
      <c r="AQ82" s="220">
        <v>0</v>
      </c>
      <c r="AR82" s="311">
        <v>0</v>
      </c>
      <c r="AS82" s="310">
        <v>0</v>
      </c>
      <c r="AT82" s="220">
        <v>0</v>
      </c>
      <c r="AU82" s="223">
        <f t="shared" si="38"/>
        <v>0</v>
      </c>
      <c r="AV82" s="224">
        <v>42</v>
      </c>
      <c r="AW82" s="225">
        <v>34</v>
      </c>
      <c r="AX82" s="226">
        <f t="shared" si="39"/>
        <v>76</v>
      </c>
      <c r="AY82" s="213"/>
      <c r="AZ82" s="214"/>
      <c r="BB82" s="213"/>
      <c r="BC82" s="214"/>
    </row>
    <row r="83" spans="2:55" s="65" customFormat="1" ht="23.25">
      <c r="B83" s="67" t="s">
        <v>28</v>
      </c>
      <c r="C83" s="215">
        <v>14</v>
      </c>
      <c r="D83" s="227">
        <v>29</v>
      </c>
      <c r="E83" s="216">
        <f aca="true" t="shared" si="46" ref="E83:E97">C83+D83</f>
        <v>43</v>
      </c>
      <c r="F83" s="215">
        <v>9</v>
      </c>
      <c r="G83" s="227">
        <v>21</v>
      </c>
      <c r="H83" s="217">
        <f t="shared" si="43"/>
        <v>30</v>
      </c>
      <c r="I83" s="215">
        <v>2</v>
      </c>
      <c r="J83" s="227">
        <v>9</v>
      </c>
      <c r="K83" s="216">
        <f aca="true" t="shared" si="47" ref="K83:K97">I83+J83</f>
        <v>11</v>
      </c>
      <c r="L83" s="215">
        <v>2</v>
      </c>
      <c r="M83" s="227">
        <v>3</v>
      </c>
      <c r="N83" s="217">
        <f t="shared" si="44"/>
        <v>5</v>
      </c>
      <c r="O83" s="215">
        <v>0</v>
      </c>
      <c r="P83" s="227">
        <v>0</v>
      </c>
      <c r="Q83" s="218">
        <f t="shared" si="45"/>
        <v>0</v>
      </c>
      <c r="R83" s="219">
        <v>0</v>
      </c>
      <c r="S83" s="220">
        <v>0</v>
      </c>
      <c r="T83" s="221">
        <v>0</v>
      </c>
      <c r="U83" s="220">
        <v>0</v>
      </c>
      <c r="V83" s="220">
        <v>0</v>
      </c>
      <c r="W83" s="221">
        <v>0</v>
      </c>
      <c r="X83" s="220">
        <v>0</v>
      </c>
      <c r="Y83" s="220">
        <v>0</v>
      </c>
      <c r="Z83" s="221">
        <v>0</v>
      </c>
      <c r="AA83" s="220">
        <v>0</v>
      </c>
      <c r="AB83" s="220">
        <v>0</v>
      </c>
      <c r="AC83" s="221">
        <v>0</v>
      </c>
      <c r="AD83" s="310">
        <v>0</v>
      </c>
      <c r="AE83" s="220">
        <v>0</v>
      </c>
      <c r="AF83" s="221">
        <v>0</v>
      </c>
      <c r="AG83" s="220">
        <v>0</v>
      </c>
      <c r="AH83" s="220">
        <v>0</v>
      </c>
      <c r="AI83" s="221">
        <v>0</v>
      </c>
      <c r="AJ83" s="220">
        <v>0</v>
      </c>
      <c r="AK83" s="220">
        <v>0</v>
      </c>
      <c r="AL83" s="221">
        <v>0</v>
      </c>
      <c r="AM83" s="220">
        <v>0</v>
      </c>
      <c r="AN83" s="220">
        <v>0</v>
      </c>
      <c r="AO83" s="221">
        <v>0</v>
      </c>
      <c r="AP83" s="220">
        <v>0</v>
      </c>
      <c r="AQ83" s="220">
        <v>0</v>
      </c>
      <c r="AR83" s="311">
        <v>0</v>
      </c>
      <c r="AS83" s="310">
        <v>0</v>
      </c>
      <c r="AT83" s="220">
        <v>0</v>
      </c>
      <c r="AU83" s="223">
        <f t="shared" si="38"/>
        <v>0</v>
      </c>
      <c r="AV83" s="224">
        <v>26</v>
      </c>
      <c r="AW83" s="225">
        <v>57</v>
      </c>
      <c r="AX83" s="226">
        <f t="shared" si="39"/>
        <v>83</v>
      </c>
      <c r="AY83" s="213"/>
      <c r="AZ83" s="214"/>
      <c r="BB83" s="213"/>
      <c r="BC83" s="214"/>
    </row>
    <row r="84" spans="2:55" s="65" customFormat="1" ht="23.25">
      <c r="B84" s="67" t="s">
        <v>29</v>
      </c>
      <c r="C84" s="215">
        <v>22</v>
      </c>
      <c r="D84" s="215">
        <v>64</v>
      </c>
      <c r="E84" s="216">
        <f t="shared" si="46"/>
        <v>86</v>
      </c>
      <c r="F84" s="215">
        <v>8</v>
      </c>
      <c r="G84" s="227">
        <v>27</v>
      </c>
      <c r="H84" s="217">
        <f t="shared" si="43"/>
        <v>35</v>
      </c>
      <c r="I84" s="215">
        <v>7</v>
      </c>
      <c r="J84" s="227">
        <v>20</v>
      </c>
      <c r="K84" s="216">
        <f t="shared" si="47"/>
        <v>27</v>
      </c>
      <c r="L84" s="215">
        <v>1</v>
      </c>
      <c r="M84" s="227">
        <v>18</v>
      </c>
      <c r="N84" s="217">
        <f t="shared" si="44"/>
        <v>19</v>
      </c>
      <c r="O84" s="215">
        <v>0</v>
      </c>
      <c r="P84" s="227">
        <v>0</v>
      </c>
      <c r="Q84" s="218">
        <f t="shared" si="45"/>
        <v>0</v>
      </c>
      <c r="R84" s="219">
        <v>0</v>
      </c>
      <c r="S84" s="220">
        <v>0</v>
      </c>
      <c r="T84" s="221">
        <v>0</v>
      </c>
      <c r="U84" s="220">
        <v>0</v>
      </c>
      <c r="V84" s="220">
        <v>0</v>
      </c>
      <c r="W84" s="221">
        <v>0</v>
      </c>
      <c r="X84" s="220">
        <v>0</v>
      </c>
      <c r="Y84" s="220">
        <v>0</v>
      </c>
      <c r="Z84" s="221">
        <v>0</v>
      </c>
      <c r="AA84" s="220">
        <v>0</v>
      </c>
      <c r="AB84" s="220">
        <v>0</v>
      </c>
      <c r="AC84" s="221">
        <v>0</v>
      </c>
      <c r="AD84" s="310">
        <v>0</v>
      </c>
      <c r="AE84" s="220">
        <v>0</v>
      </c>
      <c r="AF84" s="221">
        <v>0</v>
      </c>
      <c r="AG84" s="220">
        <v>0</v>
      </c>
      <c r="AH84" s="220">
        <v>0</v>
      </c>
      <c r="AI84" s="221">
        <v>0</v>
      </c>
      <c r="AJ84" s="220">
        <v>0</v>
      </c>
      <c r="AK84" s="220">
        <v>0</v>
      </c>
      <c r="AL84" s="221">
        <v>0</v>
      </c>
      <c r="AM84" s="220">
        <v>0</v>
      </c>
      <c r="AN84" s="220">
        <v>0</v>
      </c>
      <c r="AO84" s="221">
        <v>0</v>
      </c>
      <c r="AP84" s="220">
        <v>0</v>
      </c>
      <c r="AQ84" s="220">
        <v>0</v>
      </c>
      <c r="AR84" s="311">
        <v>0</v>
      </c>
      <c r="AS84" s="310">
        <v>0</v>
      </c>
      <c r="AT84" s="220">
        <v>0</v>
      </c>
      <c r="AU84" s="239">
        <f t="shared" si="38"/>
        <v>0</v>
      </c>
      <c r="AV84" s="224">
        <v>50</v>
      </c>
      <c r="AW84" s="225">
        <v>147</v>
      </c>
      <c r="AX84" s="226">
        <f t="shared" si="39"/>
        <v>197</v>
      </c>
      <c r="AY84" s="213"/>
      <c r="AZ84" s="214"/>
      <c r="BB84" s="213"/>
      <c r="BC84" s="214"/>
    </row>
    <row r="85" spans="2:55" s="65" customFormat="1" ht="23.25">
      <c r="B85" s="67" t="s">
        <v>30</v>
      </c>
      <c r="C85" s="215">
        <v>3</v>
      </c>
      <c r="D85" s="227">
        <v>21</v>
      </c>
      <c r="E85" s="216">
        <f t="shared" si="46"/>
        <v>24</v>
      </c>
      <c r="F85" s="215">
        <v>5</v>
      </c>
      <c r="G85" s="227">
        <v>19</v>
      </c>
      <c r="H85" s="217">
        <f t="shared" si="43"/>
        <v>24</v>
      </c>
      <c r="I85" s="215">
        <v>5</v>
      </c>
      <c r="J85" s="227">
        <v>11</v>
      </c>
      <c r="K85" s="216">
        <f t="shared" si="47"/>
        <v>16</v>
      </c>
      <c r="L85" s="215">
        <v>1</v>
      </c>
      <c r="M85" s="227">
        <v>7</v>
      </c>
      <c r="N85" s="217">
        <f t="shared" si="44"/>
        <v>8</v>
      </c>
      <c r="O85" s="215">
        <v>0</v>
      </c>
      <c r="P85" s="227">
        <v>0</v>
      </c>
      <c r="Q85" s="218">
        <f t="shared" si="45"/>
        <v>0</v>
      </c>
      <c r="R85" s="219">
        <v>0</v>
      </c>
      <c r="S85" s="220">
        <v>0</v>
      </c>
      <c r="T85" s="221">
        <v>0</v>
      </c>
      <c r="U85" s="220">
        <v>0</v>
      </c>
      <c r="V85" s="220">
        <v>0</v>
      </c>
      <c r="W85" s="221">
        <v>0</v>
      </c>
      <c r="X85" s="220">
        <v>0</v>
      </c>
      <c r="Y85" s="220">
        <v>0</v>
      </c>
      <c r="Z85" s="221">
        <v>0</v>
      </c>
      <c r="AA85" s="220">
        <v>0</v>
      </c>
      <c r="AB85" s="220">
        <v>0</v>
      </c>
      <c r="AC85" s="221">
        <v>0</v>
      </c>
      <c r="AD85" s="310">
        <v>0</v>
      </c>
      <c r="AE85" s="220">
        <v>0</v>
      </c>
      <c r="AF85" s="221">
        <v>0</v>
      </c>
      <c r="AG85" s="220">
        <v>0</v>
      </c>
      <c r="AH85" s="220">
        <v>0</v>
      </c>
      <c r="AI85" s="221">
        <v>0</v>
      </c>
      <c r="AJ85" s="220">
        <v>0</v>
      </c>
      <c r="AK85" s="220">
        <v>0</v>
      </c>
      <c r="AL85" s="221">
        <v>0</v>
      </c>
      <c r="AM85" s="220">
        <v>0</v>
      </c>
      <c r="AN85" s="220">
        <v>0</v>
      </c>
      <c r="AO85" s="221">
        <v>0</v>
      </c>
      <c r="AP85" s="220">
        <v>0</v>
      </c>
      <c r="AQ85" s="220">
        <v>0</v>
      </c>
      <c r="AR85" s="311">
        <v>0</v>
      </c>
      <c r="AS85" s="310">
        <v>0</v>
      </c>
      <c r="AT85" s="220">
        <v>0</v>
      </c>
      <c r="AU85" s="239">
        <f t="shared" si="38"/>
        <v>0</v>
      </c>
      <c r="AV85" s="224">
        <v>10</v>
      </c>
      <c r="AW85" s="225">
        <v>44</v>
      </c>
      <c r="AX85" s="226">
        <f t="shared" si="39"/>
        <v>54</v>
      </c>
      <c r="AY85" s="213"/>
      <c r="AZ85" s="214"/>
      <c r="BB85" s="213"/>
      <c r="BC85" s="214"/>
    </row>
    <row r="86" spans="2:55" s="65" customFormat="1" ht="23.25">
      <c r="B86" s="67" t="s">
        <v>31</v>
      </c>
      <c r="C86" s="215">
        <v>47</v>
      </c>
      <c r="D86" s="215">
        <v>27</v>
      </c>
      <c r="E86" s="216">
        <f t="shared" si="46"/>
        <v>74</v>
      </c>
      <c r="F86" s="215">
        <v>29</v>
      </c>
      <c r="G86" s="227">
        <v>22</v>
      </c>
      <c r="H86" s="217">
        <f t="shared" si="43"/>
        <v>51</v>
      </c>
      <c r="I86" s="215">
        <v>22</v>
      </c>
      <c r="J86" s="215">
        <v>16</v>
      </c>
      <c r="K86" s="216">
        <f t="shared" si="47"/>
        <v>38</v>
      </c>
      <c r="L86" s="215">
        <v>46</v>
      </c>
      <c r="M86" s="227">
        <v>30</v>
      </c>
      <c r="N86" s="217">
        <f t="shared" si="44"/>
        <v>76</v>
      </c>
      <c r="O86" s="215">
        <v>0</v>
      </c>
      <c r="P86" s="227">
        <v>0</v>
      </c>
      <c r="Q86" s="218">
        <f t="shared" si="45"/>
        <v>0</v>
      </c>
      <c r="R86" s="233">
        <v>45</v>
      </c>
      <c r="S86" s="229">
        <v>10</v>
      </c>
      <c r="T86" s="234">
        <f>R86+S86</f>
        <v>55</v>
      </c>
      <c r="U86" s="228">
        <v>23</v>
      </c>
      <c r="V86" s="229">
        <v>10</v>
      </c>
      <c r="W86" s="235">
        <f>U86+V86</f>
        <v>33</v>
      </c>
      <c r="X86" s="228">
        <v>49</v>
      </c>
      <c r="Y86" s="229">
        <v>7</v>
      </c>
      <c r="Z86" s="234">
        <f>X86+Y86</f>
        <v>56</v>
      </c>
      <c r="AA86" s="228">
        <v>0</v>
      </c>
      <c r="AB86" s="229">
        <v>0</v>
      </c>
      <c r="AC86" s="235">
        <f>AA86+AB86</f>
        <v>0</v>
      </c>
      <c r="AD86" s="310">
        <v>0</v>
      </c>
      <c r="AE86" s="220">
        <v>0</v>
      </c>
      <c r="AF86" s="221">
        <v>0</v>
      </c>
      <c r="AG86" s="220">
        <v>0</v>
      </c>
      <c r="AH86" s="220">
        <v>0</v>
      </c>
      <c r="AI86" s="221">
        <v>0</v>
      </c>
      <c r="AJ86" s="220">
        <v>0</v>
      </c>
      <c r="AK86" s="220">
        <v>0</v>
      </c>
      <c r="AL86" s="221">
        <v>0</v>
      </c>
      <c r="AM86" s="220">
        <v>0</v>
      </c>
      <c r="AN86" s="220">
        <v>0</v>
      </c>
      <c r="AO86" s="221">
        <v>0</v>
      </c>
      <c r="AP86" s="220">
        <v>0</v>
      </c>
      <c r="AQ86" s="220">
        <v>0</v>
      </c>
      <c r="AR86" s="311">
        <v>0</v>
      </c>
      <c r="AS86" s="310">
        <v>0</v>
      </c>
      <c r="AT86" s="220">
        <v>0</v>
      </c>
      <c r="AU86" s="223">
        <f t="shared" si="38"/>
        <v>0</v>
      </c>
      <c r="AV86" s="224">
        <v>274</v>
      </c>
      <c r="AW86" s="225">
        <v>107</v>
      </c>
      <c r="AX86" s="226">
        <f t="shared" si="39"/>
        <v>381</v>
      </c>
      <c r="AY86" s="213"/>
      <c r="AZ86" s="214"/>
      <c r="BB86" s="213"/>
      <c r="BC86" s="214"/>
    </row>
    <row r="87" spans="2:55" s="65" customFormat="1" ht="23.25">
      <c r="B87" s="67" t="s">
        <v>47</v>
      </c>
      <c r="C87" s="215">
        <v>5</v>
      </c>
      <c r="D87" s="227">
        <v>4</v>
      </c>
      <c r="E87" s="216">
        <f t="shared" si="46"/>
        <v>9</v>
      </c>
      <c r="F87" s="215">
        <v>2</v>
      </c>
      <c r="G87" s="227">
        <v>5</v>
      </c>
      <c r="H87" s="217">
        <f t="shared" si="43"/>
        <v>7</v>
      </c>
      <c r="I87" s="215">
        <v>2</v>
      </c>
      <c r="J87" s="227">
        <v>2</v>
      </c>
      <c r="K87" s="216">
        <f t="shared" si="47"/>
        <v>4</v>
      </c>
      <c r="L87" s="215">
        <v>2</v>
      </c>
      <c r="M87" s="227">
        <v>1</v>
      </c>
      <c r="N87" s="217">
        <f t="shared" si="44"/>
        <v>3</v>
      </c>
      <c r="O87" s="215">
        <v>0</v>
      </c>
      <c r="P87" s="227">
        <v>0</v>
      </c>
      <c r="Q87" s="218">
        <f t="shared" si="45"/>
        <v>0</v>
      </c>
      <c r="R87" s="219">
        <v>0</v>
      </c>
      <c r="S87" s="220">
        <v>0</v>
      </c>
      <c r="T87" s="221">
        <v>0</v>
      </c>
      <c r="U87" s="220">
        <v>0</v>
      </c>
      <c r="V87" s="220">
        <v>0</v>
      </c>
      <c r="W87" s="221">
        <v>0</v>
      </c>
      <c r="X87" s="220">
        <v>0</v>
      </c>
      <c r="Y87" s="220">
        <v>0</v>
      </c>
      <c r="Z87" s="221">
        <v>0</v>
      </c>
      <c r="AA87" s="220">
        <v>0</v>
      </c>
      <c r="AB87" s="220">
        <v>0</v>
      </c>
      <c r="AC87" s="221">
        <v>0</v>
      </c>
      <c r="AD87" s="310">
        <v>0</v>
      </c>
      <c r="AE87" s="220">
        <v>0</v>
      </c>
      <c r="AF87" s="221">
        <v>0</v>
      </c>
      <c r="AG87" s="220">
        <v>0</v>
      </c>
      <c r="AH87" s="220">
        <v>0</v>
      </c>
      <c r="AI87" s="221">
        <v>0</v>
      </c>
      <c r="AJ87" s="220">
        <v>0</v>
      </c>
      <c r="AK87" s="220">
        <v>0</v>
      </c>
      <c r="AL87" s="221">
        <v>0</v>
      </c>
      <c r="AM87" s="220">
        <v>0</v>
      </c>
      <c r="AN87" s="220">
        <v>0</v>
      </c>
      <c r="AO87" s="221">
        <v>0</v>
      </c>
      <c r="AP87" s="220">
        <v>0</v>
      </c>
      <c r="AQ87" s="220">
        <v>0</v>
      </c>
      <c r="AR87" s="311">
        <v>0</v>
      </c>
      <c r="AS87" s="310">
        <v>0</v>
      </c>
      <c r="AT87" s="220">
        <v>0</v>
      </c>
      <c r="AU87" s="239">
        <f t="shared" si="38"/>
        <v>0</v>
      </c>
      <c r="AV87" s="224">
        <v>7</v>
      </c>
      <c r="AW87" s="225">
        <v>12</v>
      </c>
      <c r="AX87" s="226">
        <f t="shared" si="39"/>
        <v>19</v>
      </c>
      <c r="AY87" s="213"/>
      <c r="AZ87" s="214"/>
      <c r="BB87" s="213"/>
      <c r="BC87" s="214"/>
    </row>
    <row r="88" spans="2:55" s="65" customFormat="1" ht="23.25">
      <c r="B88" s="67" t="s">
        <v>48</v>
      </c>
      <c r="C88" s="215">
        <v>50</v>
      </c>
      <c r="D88" s="215">
        <v>19</v>
      </c>
      <c r="E88" s="216">
        <f t="shared" si="46"/>
        <v>69</v>
      </c>
      <c r="F88" s="215">
        <v>15</v>
      </c>
      <c r="G88" s="227">
        <v>28</v>
      </c>
      <c r="H88" s="217">
        <f t="shared" si="43"/>
        <v>43</v>
      </c>
      <c r="I88" s="215">
        <v>29</v>
      </c>
      <c r="J88" s="215">
        <v>30</v>
      </c>
      <c r="K88" s="216">
        <f t="shared" si="47"/>
        <v>59</v>
      </c>
      <c r="L88" s="215">
        <v>40</v>
      </c>
      <c r="M88" s="227">
        <v>29</v>
      </c>
      <c r="N88" s="217">
        <f t="shared" si="44"/>
        <v>69</v>
      </c>
      <c r="O88" s="215">
        <v>0</v>
      </c>
      <c r="P88" s="227">
        <v>0</v>
      </c>
      <c r="Q88" s="218">
        <f t="shared" si="45"/>
        <v>0</v>
      </c>
      <c r="R88" s="233">
        <v>49</v>
      </c>
      <c r="S88" s="228">
        <v>15</v>
      </c>
      <c r="T88" s="234">
        <f>R88+S88</f>
        <v>64</v>
      </c>
      <c r="U88" s="228">
        <v>72</v>
      </c>
      <c r="V88" s="228">
        <v>12</v>
      </c>
      <c r="W88" s="235">
        <f>U88+V88</f>
        <v>84</v>
      </c>
      <c r="X88" s="228">
        <v>38</v>
      </c>
      <c r="Y88" s="229">
        <v>13</v>
      </c>
      <c r="Z88" s="234">
        <f>X88+Y88</f>
        <v>51</v>
      </c>
      <c r="AA88" s="228">
        <v>53</v>
      </c>
      <c r="AB88" s="229">
        <v>6</v>
      </c>
      <c r="AC88" s="235">
        <f>AA88+AB88</f>
        <v>59</v>
      </c>
      <c r="AD88" s="310">
        <v>0</v>
      </c>
      <c r="AE88" s="220">
        <v>0</v>
      </c>
      <c r="AF88" s="221">
        <v>0</v>
      </c>
      <c r="AG88" s="220">
        <v>0</v>
      </c>
      <c r="AH88" s="220">
        <v>0</v>
      </c>
      <c r="AI88" s="221">
        <v>0</v>
      </c>
      <c r="AJ88" s="220">
        <v>0</v>
      </c>
      <c r="AK88" s="220">
        <v>0</v>
      </c>
      <c r="AL88" s="221">
        <v>0</v>
      </c>
      <c r="AM88" s="220">
        <v>0</v>
      </c>
      <c r="AN88" s="220">
        <v>0</v>
      </c>
      <c r="AO88" s="221">
        <v>0</v>
      </c>
      <c r="AP88" s="220">
        <v>0</v>
      </c>
      <c r="AQ88" s="220">
        <v>0</v>
      </c>
      <c r="AR88" s="312">
        <v>0</v>
      </c>
      <c r="AS88" s="233">
        <v>17</v>
      </c>
      <c r="AT88" s="228">
        <v>1</v>
      </c>
      <c r="AU88" s="239">
        <f t="shared" si="38"/>
        <v>18</v>
      </c>
      <c r="AV88" s="224">
        <v>409</v>
      </c>
      <c r="AW88" s="225">
        <v>150</v>
      </c>
      <c r="AX88" s="226">
        <f t="shared" si="39"/>
        <v>559</v>
      </c>
      <c r="AY88" s="213"/>
      <c r="AZ88" s="214"/>
      <c r="BB88" s="213"/>
      <c r="BC88" s="214"/>
    </row>
    <row r="89" spans="2:55" s="65" customFormat="1" ht="23.25">
      <c r="B89" s="67" t="s">
        <v>49</v>
      </c>
      <c r="C89" s="215">
        <v>6</v>
      </c>
      <c r="D89" s="227">
        <v>34</v>
      </c>
      <c r="E89" s="216">
        <f t="shared" si="46"/>
        <v>40</v>
      </c>
      <c r="F89" s="215">
        <v>3</v>
      </c>
      <c r="G89" s="227">
        <v>26</v>
      </c>
      <c r="H89" s="217">
        <f t="shared" si="43"/>
        <v>29</v>
      </c>
      <c r="I89" s="215">
        <v>3</v>
      </c>
      <c r="J89" s="227">
        <v>23</v>
      </c>
      <c r="K89" s="216">
        <f t="shared" si="47"/>
        <v>26</v>
      </c>
      <c r="L89" s="215">
        <v>2</v>
      </c>
      <c r="M89" s="227">
        <v>17</v>
      </c>
      <c r="N89" s="217">
        <f t="shared" si="44"/>
        <v>19</v>
      </c>
      <c r="O89" s="215">
        <v>0</v>
      </c>
      <c r="P89" s="227">
        <v>0</v>
      </c>
      <c r="Q89" s="218">
        <f t="shared" si="45"/>
        <v>0</v>
      </c>
      <c r="R89" s="219">
        <v>0</v>
      </c>
      <c r="S89" s="220">
        <v>0</v>
      </c>
      <c r="T89" s="221">
        <v>0</v>
      </c>
      <c r="U89" s="220">
        <v>0</v>
      </c>
      <c r="V89" s="220">
        <v>0</v>
      </c>
      <c r="W89" s="221">
        <v>0</v>
      </c>
      <c r="X89" s="220">
        <v>0</v>
      </c>
      <c r="Y89" s="220">
        <v>0</v>
      </c>
      <c r="Z89" s="221">
        <v>0</v>
      </c>
      <c r="AA89" s="220">
        <v>0</v>
      </c>
      <c r="AB89" s="220">
        <v>0</v>
      </c>
      <c r="AC89" s="221">
        <v>0</v>
      </c>
      <c r="AD89" s="310">
        <v>0</v>
      </c>
      <c r="AE89" s="220">
        <v>0</v>
      </c>
      <c r="AF89" s="221">
        <v>0</v>
      </c>
      <c r="AG89" s="220">
        <v>0</v>
      </c>
      <c r="AH89" s="220">
        <v>0</v>
      </c>
      <c r="AI89" s="221">
        <v>0</v>
      </c>
      <c r="AJ89" s="220">
        <v>0</v>
      </c>
      <c r="AK89" s="220">
        <v>0</v>
      </c>
      <c r="AL89" s="221">
        <v>0</v>
      </c>
      <c r="AM89" s="220">
        <v>0</v>
      </c>
      <c r="AN89" s="220">
        <v>0</v>
      </c>
      <c r="AO89" s="221">
        <v>0</v>
      </c>
      <c r="AP89" s="220">
        <v>0</v>
      </c>
      <c r="AQ89" s="220">
        <v>0</v>
      </c>
      <c r="AR89" s="311">
        <v>0</v>
      </c>
      <c r="AS89" s="310">
        <v>0</v>
      </c>
      <c r="AT89" s="220">
        <v>0</v>
      </c>
      <c r="AU89" s="223">
        <f t="shared" si="38"/>
        <v>0</v>
      </c>
      <c r="AV89" s="224">
        <v>12</v>
      </c>
      <c r="AW89" s="225">
        <v>98</v>
      </c>
      <c r="AX89" s="226">
        <f t="shared" si="39"/>
        <v>110</v>
      </c>
      <c r="AY89" s="213"/>
      <c r="AZ89" s="214"/>
      <c r="BB89" s="213"/>
      <c r="BC89" s="214"/>
    </row>
    <row r="90" spans="2:55" s="65" customFormat="1" ht="23.25">
      <c r="B90" s="67" t="s">
        <v>50</v>
      </c>
      <c r="C90" s="215">
        <v>7</v>
      </c>
      <c r="D90" s="227">
        <v>18</v>
      </c>
      <c r="E90" s="216">
        <f t="shared" si="46"/>
        <v>25</v>
      </c>
      <c r="F90" s="215">
        <v>6</v>
      </c>
      <c r="G90" s="227">
        <v>31</v>
      </c>
      <c r="H90" s="217">
        <f t="shared" si="43"/>
        <v>37</v>
      </c>
      <c r="I90" s="215">
        <v>7</v>
      </c>
      <c r="J90" s="227">
        <v>28</v>
      </c>
      <c r="K90" s="216">
        <f t="shared" si="47"/>
        <v>35</v>
      </c>
      <c r="L90" s="215">
        <v>5</v>
      </c>
      <c r="M90" s="227">
        <v>16</v>
      </c>
      <c r="N90" s="217">
        <f t="shared" si="44"/>
        <v>21</v>
      </c>
      <c r="O90" s="215">
        <v>0</v>
      </c>
      <c r="P90" s="227">
        <v>0</v>
      </c>
      <c r="Q90" s="218">
        <f t="shared" si="45"/>
        <v>0</v>
      </c>
      <c r="R90" s="219">
        <v>0</v>
      </c>
      <c r="S90" s="220">
        <v>0</v>
      </c>
      <c r="T90" s="221">
        <v>0</v>
      </c>
      <c r="U90" s="220">
        <v>0</v>
      </c>
      <c r="V90" s="220">
        <v>0</v>
      </c>
      <c r="W90" s="221">
        <v>0</v>
      </c>
      <c r="X90" s="220">
        <v>0</v>
      </c>
      <c r="Y90" s="220">
        <v>0</v>
      </c>
      <c r="Z90" s="221">
        <v>0</v>
      </c>
      <c r="AA90" s="220">
        <v>0</v>
      </c>
      <c r="AB90" s="220">
        <v>0</v>
      </c>
      <c r="AC90" s="221">
        <v>0</v>
      </c>
      <c r="AD90" s="310">
        <v>0</v>
      </c>
      <c r="AE90" s="220">
        <v>0</v>
      </c>
      <c r="AF90" s="221">
        <v>0</v>
      </c>
      <c r="AG90" s="220">
        <v>0</v>
      </c>
      <c r="AH90" s="220">
        <v>0</v>
      </c>
      <c r="AI90" s="221">
        <v>0</v>
      </c>
      <c r="AJ90" s="220">
        <v>0</v>
      </c>
      <c r="AK90" s="220">
        <v>0</v>
      </c>
      <c r="AL90" s="221">
        <v>0</v>
      </c>
      <c r="AM90" s="220">
        <v>0</v>
      </c>
      <c r="AN90" s="220">
        <v>0</v>
      </c>
      <c r="AO90" s="221">
        <v>0</v>
      </c>
      <c r="AP90" s="220">
        <v>0</v>
      </c>
      <c r="AQ90" s="220">
        <v>0</v>
      </c>
      <c r="AR90" s="311">
        <v>0</v>
      </c>
      <c r="AS90" s="310">
        <v>0</v>
      </c>
      <c r="AT90" s="220">
        <v>0</v>
      </c>
      <c r="AU90" s="223">
        <f t="shared" si="38"/>
        <v>0</v>
      </c>
      <c r="AV90" s="224">
        <v>27</v>
      </c>
      <c r="AW90" s="225">
        <v>91</v>
      </c>
      <c r="AX90" s="226">
        <f t="shared" si="39"/>
        <v>118</v>
      </c>
      <c r="AY90" s="213"/>
      <c r="AZ90" s="214"/>
      <c r="BB90" s="213"/>
      <c r="BC90" s="214"/>
    </row>
    <row r="91" spans="2:55" s="65" customFormat="1" ht="23.25">
      <c r="B91" s="67" t="s">
        <v>72</v>
      </c>
      <c r="C91" s="215">
        <v>9</v>
      </c>
      <c r="D91" s="227">
        <v>15</v>
      </c>
      <c r="E91" s="216">
        <f t="shared" si="46"/>
        <v>24</v>
      </c>
      <c r="F91" s="215">
        <v>5</v>
      </c>
      <c r="G91" s="227">
        <v>10</v>
      </c>
      <c r="H91" s="217">
        <f t="shared" si="43"/>
        <v>15</v>
      </c>
      <c r="I91" s="215">
        <v>2</v>
      </c>
      <c r="J91" s="227">
        <v>8</v>
      </c>
      <c r="K91" s="216">
        <f t="shared" si="47"/>
        <v>10</v>
      </c>
      <c r="L91" s="215">
        <v>0</v>
      </c>
      <c r="M91" s="227">
        <v>0</v>
      </c>
      <c r="N91" s="217">
        <f t="shared" si="44"/>
        <v>0</v>
      </c>
      <c r="O91" s="215">
        <v>0</v>
      </c>
      <c r="P91" s="227">
        <v>0</v>
      </c>
      <c r="Q91" s="218">
        <f t="shared" si="45"/>
        <v>0</v>
      </c>
      <c r="R91" s="219">
        <v>0</v>
      </c>
      <c r="S91" s="220">
        <v>0</v>
      </c>
      <c r="T91" s="221">
        <v>0</v>
      </c>
      <c r="U91" s="220">
        <v>0</v>
      </c>
      <c r="V91" s="220">
        <v>0</v>
      </c>
      <c r="W91" s="221">
        <v>0</v>
      </c>
      <c r="X91" s="220">
        <v>0</v>
      </c>
      <c r="Y91" s="220">
        <v>0</v>
      </c>
      <c r="Z91" s="221">
        <v>0</v>
      </c>
      <c r="AA91" s="220">
        <v>0</v>
      </c>
      <c r="AB91" s="220">
        <v>0</v>
      </c>
      <c r="AC91" s="221">
        <v>0</v>
      </c>
      <c r="AD91" s="310">
        <v>0</v>
      </c>
      <c r="AE91" s="220">
        <v>0</v>
      </c>
      <c r="AF91" s="221">
        <v>0</v>
      </c>
      <c r="AG91" s="220">
        <v>0</v>
      </c>
      <c r="AH91" s="220">
        <v>0</v>
      </c>
      <c r="AI91" s="221">
        <v>0</v>
      </c>
      <c r="AJ91" s="220">
        <v>0</v>
      </c>
      <c r="AK91" s="220">
        <v>0</v>
      </c>
      <c r="AL91" s="221">
        <v>0</v>
      </c>
      <c r="AM91" s="220">
        <v>0</v>
      </c>
      <c r="AN91" s="220">
        <v>0</v>
      </c>
      <c r="AO91" s="221">
        <v>0</v>
      </c>
      <c r="AP91" s="220">
        <v>0</v>
      </c>
      <c r="AQ91" s="220">
        <v>0</v>
      </c>
      <c r="AR91" s="311">
        <v>0</v>
      </c>
      <c r="AS91" s="310">
        <v>0</v>
      </c>
      <c r="AT91" s="220">
        <v>0</v>
      </c>
      <c r="AU91" s="223">
        <f t="shared" si="38"/>
        <v>0</v>
      </c>
      <c r="AV91" s="224">
        <v>16</v>
      </c>
      <c r="AW91" s="225">
        <v>36</v>
      </c>
      <c r="AX91" s="226">
        <f t="shared" si="39"/>
        <v>52</v>
      </c>
      <c r="AY91" s="213"/>
      <c r="AZ91" s="214"/>
      <c r="BB91" s="213"/>
      <c r="BC91" s="214"/>
    </row>
    <row r="92" spans="2:55" s="65" customFormat="1" ht="23.25">
      <c r="B92" s="67" t="s">
        <v>73</v>
      </c>
      <c r="C92" s="215">
        <v>5</v>
      </c>
      <c r="D92" s="227">
        <v>19</v>
      </c>
      <c r="E92" s="216">
        <f t="shared" si="46"/>
        <v>24</v>
      </c>
      <c r="F92" s="215">
        <v>13</v>
      </c>
      <c r="G92" s="227">
        <v>42</v>
      </c>
      <c r="H92" s="217">
        <f t="shared" si="43"/>
        <v>55</v>
      </c>
      <c r="I92" s="215">
        <v>0</v>
      </c>
      <c r="J92" s="227">
        <v>1</v>
      </c>
      <c r="K92" s="216">
        <f t="shared" si="47"/>
        <v>1</v>
      </c>
      <c r="L92" s="215">
        <v>0</v>
      </c>
      <c r="M92" s="227">
        <v>0</v>
      </c>
      <c r="N92" s="217">
        <f t="shared" si="44"/>
        <v>0</v>
      </c>
      <c r="O92" s="215">
        <v>0</v>
      </c>
      <c r="P92" s="227">
        <v>0</v>
      </c>
      <c r="Q92" s="218">
        <f t="shared" si="45"/>
        <v>0</v>
      </c>
      <c r="R92" s="219">
        <v>0</v>
      </c>
      <c r="S92" s="220">
        <v>0</v>
      </c>
      <c r="T92" s="221">
        <v>0</v>
      </c>
      <c r="U92" s="220">
        <v>0</v>
      </c>
      <c r="V92" s="220">
        <v>0</v>
      </c>
      <c r="W92" s="221">
        <v>0</v>
      </c>
      <c r="X92" s="220">
        <v>0</v>
      </c>
      <c r="Y92" s="220">
        <v>0</v>
      </c>
      <c r="Z92" s="221">
        <v>0</v>
      </c>
      <c r="AA92" s="220">
        <v>0</v>
      </c>
      <c r="AB92" s="220">
        <v>0</v>
      </c>
      <c r="AC92" s="221">
        <v>0</v>
      </c>
      <c r="AD92" s="310">
        <v>0</v>
      </c>
      <c r="AE92" s="220">
        <v>0</v>
      </c>
      <c r="AF92" s="221">
        <v>0</v>
      </c>
      <c r="AG92" s="220">
        <v>0</v>
      </c>
      <c r="AH92" s="220">
        <v>0</v>
      </c>
      <c r="AI92" s="221">
        <v>0</v>
      </c>
      <c r="AJ92" s="220">
        <v>0</v>
      </c>
      <c r="AK92" s="220">
        <v>0</v>
      </c>
      <c r="AL92" s="221">
        <v>0</v>
      </c>
      <c r="AM92" s="220">
        <v>0</v>
      </c>
      <c r="AN92" s="220">
        <v>0</v>
      </c>
      <c r="AO92" s="221">
        <v>0</v>
      </c>
      <c r="AP92" s="220">
        <v>0</v>
      </c>
      <c r="AQ92" s="220">
        <v>0</v>
      </c>
      <c r="AR92" s="311">
        <v>0</v>
      </c>
      <c r="AS92" s="310">
        <v>0</v>
      </c>
      <c r="AT92" s="220">
        <v>0</v>
      </c>
      <c r="AU92" s="223">
        <f t="shared" si="38"/>
        <v>0</v>
      </c>
      <c r="AV92" s="224">
        <v>11</v>
      </c>
      <c r="AW92" s="225">
        <v>42</v>
      </c>
      <c r="AX92" s="226">
        <f t="shared" si="39"/>
        <v>53</v>
      </c>
      <c r="AY92" s="213"/>
      <c r="AZ92" s="214"/>
      <c r="BB92" s="213"/>
      <c r="BC92" s="214"/>
    </row>
    <row r="93" spans="2:55" s="65" customFormat="1" ht="23.25">
      <c r="B93" s="67" t="s">
        <v>33</v>
      </c>
      <c r="C93" s="215">
        <v>0</v>
      </c>
      <c r="D93" s="227">
        <v>0</v>
      </c>
      <c r="E93" s="216">
        <f t="shared" si="46"/>
        <v>0</v>
      </c>
      <c r="F93" s="215">
        <v>0</v>
      </c>
      <c r="G93" s="215">
        <v>0</v>
      </c>
      <c r="H93" s="217">
        <f t="shared" si="43"/>
        <v>0</v>
      </c>
      <c r="I93" s="215">
        <v>5</v>
      </c>
      <c r="J93" s="227">
        <v>24</v>
      </c>
      <c r="K93" s="216">
        <f t="shared" si="47"/>
        <v>29</v>
      </c>
      <c r="L93" s="215">
        <v>4</v>
      </c>
      <c r="M93" s="227">
        <v>12</v>
      </c>
      <c r="N93" s="217">
        <f t="shared" si="44"/>
        <v>16</v>
      </c>
      <c r="O93" s="215">
        <v>0</v>
      </c>
      <c r="P93" s="227">
        <v>0</v>
      </c>
      <c r="Q93" s="218">
        <f t="shared" si="45"/>
        <v>0</v>
      </c>
      <c r="R93" s="233">
        <v>0</v>
      </c>
      <c r="S93" s="228">
        <v>0</v>
      </c>
      <c r="T93" s="234">
        <f>R93+S93</f>
        <v>0</v>
      </c>
      <c r="U93" s="228">
        <v>0</v>
      </c>
      <c r="V93" s="228">
        <v>0</v>
      </c>
      <c r="W93" s="235">
        <f>U93+V93</f>
        <v>0</v>
      </c>
      <c r="X93" s="228">
        <v>0</v>
      </c>
      <c r="Y93" s="229">
        <v>33</v>
      </c>
      <c r="Z93" s="234">
        <f>X93+Y93</f>
        <v>33</v>
      </c>
      <c r="AA93" s="228">
        <v>0</v>
      </c>
      <c r="AB93" s="229">
        <v>0</v>
      </c>
      <c r="AC93" s="235">
        <f>AA93+AB93</f>
        <v>0</v>
      </c>
      <c r="AD93" s="310">
        <v>0</v>
      </c>
      <c r="AE93" s="220">
        <v>0</v>
      </c>
      <c r="AF93" s="221">
        <v>0</v>
      </c>
      <c r="AG93" s="220">
        <v>0</v>
      </c>
      <c r="AH93" s="220">
        <v>0</v>
      </c>
      <c r="AI93" s="221">
        <v>0</v>
      </c>
      <c r="AJ93" s="220">
        <v>0</v>
      </c>
      <c r="AK93" s="220">
        <v>0</v>
      </c>
      <c r="AL93" s="221">
        <v>0</v>
      </c>
      <c r="AM93" s="220">
        <v>0</v>
      </c>
      <c r="AN93" s="220">
        <v>0</v>
      </c>
      <c r="AO93" s="221">
        <v>0</v>
      </c>
      <c r="AP93" s="220">
        <v>0</v>
      </c>
      <c r="AQ93" s="220">
        <v>0</v>
      </c>
      <c r="AR93" s="311">
        <v>0</v>
      </c>
      <c r="AS93" s="310">
        <v>0</v>
      </c>
      <c r="AT93" s="220">
        <v>0</v>
      </c>
      <c r="AU93" s="223">
        <f t="shared" si="38"/>
        <v>0</v>
      </c>
      <c r="AV93" s="224">
        <v>15</v>
      </c>
      <c r="AW93" s="225">
        <v>79</v>
      </c>
      <c r="AX93" s="226">
        <f t="shared" si="39"/>
        <v>94</v>
      </c>
      <c r="AY93" s="213"/>
      <c r="AZ93" s="214"/>
      <c r="BB93" s="213"/>
      <c r="BC93" s="214"/>
    </row>
    <row r="94" spans="2:55" s="65" customFormat="1" ht="23.25">
      <c r="B94" s="67" t="s">
        <v>32</v>
      </c>
      <c r="C94" s="215">
        <v>0</v>
      </c>
      <c r="D94" s="227">
        <v>0</v>
      </c>
      <c r="E94" s="216">
        <f t="shared" si="46"/>
        <v>0</v>
      </c>
      <c r="F94" s="215">
        <v>0</v>
      </c>
      <c r="G94" s="215">
        <v>0</v>
      </c>
      <c r="H94" s="217">
        <f t="shared" si="43"/>
        <v>0</v>
      </c>
      <c r="I94" s="215">
        <v>0</v>
      </c>
      <c r="J94" s="227">
        <v>0</v>
      </c>
      <c r="K94" s="216">
        <f t="shared" si="47"/>
        <v>0</v>
      </c>
      <c r="L94" s="215">
        <v>1</v>
      </c>
      <c r="M94" s="227">
        <v>2</v>
      </c>
      <c r="N94" s="217">
        <f t="shared" si="44"/>
        <v>3</v>
      </c>
      <c r="O94" s="215">
        <v>0</v>
      </c>
      <c r="P94" s="227">
        <v>0</v>
      </c>
      <c r="Q94" s="218">
        <f t="shared" si="45"/>
        <v>0</v>
      </c>
      <c r="R94" s="219">
        <v>0</v>
      </c>
      <c r="S94" s="220">
        <v>0</v>
      </c>
      <c r="T94" s="221">
        <v>0</v>
      </c>
      <c r="U94" s="220">
        <v>0</v>
      </c>
      <c r="V94" s="220">
        <v>0</v>
      </c>
      <c r="W94" s="221">
        <v>0</v>
      </c>
      <c r="X94" s="220">
        <v>0</v>
      </c>
      <c r="Y94" s="220">
        <v>0</v>
      </c>
      <c r="Z94" s="221">
        <v>0</v>
      </c>
      <c r="AA94" s="220">
        <v>0</v>
      </c>
      <c r="AB94" s="220">
        <v>0</v>
      </c>
      <c r="AC94" s="221">
        <v>0</v>
      </c>
      <c r="AD94" s="310">
        <v>0</v>
      </c>
      <c r="AE94" s="220">
        <v>0</v>
      </c>
      <c r="AF94" s="221">
        <v>0</v>
      </c>
      <c r="AG94" s="220">
        <v>0</v>
      </c>
      <c r="AH94" s="220">
        <v>0</v>
      </c>
      <c r="AI94" s="221">
        <v>0</v>
      </c>
      <c r="AJ94" s="220">
        <v>0</v>
      </c>
      <c r="AK94" s="220">
        <v>0</v>
      </c>
      <c r="AL94" s="221">
        <v>0</v>
      </c>
      <c r="AM94" s="220">
        <v>0</v>
      </c>
      <c r="AN94" s="220">
        <v>0</v>
      </c>
      <c r="AO94" s="221">
        <v>0</v>
      </c>
      <c r="AP94" s="220">
        <v>0</v>
      </c>
      <c r="AQ94" s="220">
        <v>0</v>
      </c>
      <c r="AR94" s="311">
        <v>0</v>
      </c>
      <c r="AS94" s="310">
        <v>0</v>
      </c>
      <c r="AT94" s="220">
        <v>0</v>
      </c>
      <c r="AU94" s="223">
        <f t="shared" si="38"/>
        <v>0</v>
      </c>
      <c r="AV94" s="224">
        <v>1</v>
      </c>
      <c r="AW94" s="225">
        <v>2</v>
      </c>
      <c r="AX94" s="226">
        <f t="shared" si="39"/>
        <v>3</v>
      </c>
      <c r="AY94" s="213"/>
      <c r="AZ94" s="214"/>
      <c r="BB94" s="213"/>
      <c r="BC94" s="214"/>
    </row>
    <row r="95" spans="2:55" s="65" customFormat="1" ht="23.25">
      <c r="B95" s="67" t="s">
        <v>76</v>
      </c>
      <c r="C95" s="215">
        <v>0</v>
      </c>
      <c r="D95" s="227">
        <v>0</v>
      </c>
      <c r="E95" s="216">
        <f t="shared" si="46"/>
        <v>0</v>
      </c>
      <c r="F95" s="215">
        <v>0</v>
      </c>
      <c r="G95" s="215">
        <v>0</v>
      </c>
      <c r="H95" s="217">
        <f t="shared" si="43"/>
        <v>0</v>
      </c>
      <c r="I95" s="215">
        <v>3</v>
      </c>
      <c r="J95" s="227">
        <v>9</v>
      </c>
      <c r="K95" s="216">
        <f t="shared" si="47"/>
        <v>12</v>
      </c>
      <c r="L95" s="215">
        <v>1</v>
      </c>
      <c r="M95" s="227">
        <v>6</v>
      </c>
      <c r="N95" s="217">
        <f t="shared" si="44"/>
        <v>7</v>
      </c>
      <c r="O95" s="215">
        <v>0</v>
      </c>
      <c r="P95" s="227">
        <v>0</v>
      </c>
      <c r="Q95" s="218">
        <f t="shared" si="45"/>
        <v>0</v>
      </c>
      <c r="R95" s="219">
        <v>0</v>
      </c>
      <c r="S95" s="220">
        <v>0</v>
      </c>
      <c r="T95" s="221">
        <v>0</v>
      </c>
      <c r="U95" s="220">
        <v>0</v>
      </c>
      <c r="V95" s="220">
        <v>0</v>
      </c>
      <c r="W95" s="221">
        <v>0</v>
      </c>
      <c r="X95" s="220">
        <v>0</v>
      </c>
      <c r="Y95" s="220">
        <v>0</v>
      </c>
      <c r="Z95" s="221">
        <v>0</v>
      </c>
      <c r="AA95" s="220">
        <v>0</v>
      </c>
      <c r="AB95" s="220">
        <v>0</v>
      </c>
      <c r="AC95" s="221">
        <v>0</v>
      </c>
      <c r="AD95" s="310">
        <v>0</v>
      </c>
      <c r="AE95" s="220">
        <v>0</v>
      </c>
      <c r="AF95" s="221">
        <v>0</v>
      </c>
      <c r="AG95" s="220">
        <v>0</v>
      </c>
      <c r="AH95" s="220">
        <v>0</v>
      </c>
      <c r="AI95" s="221">
        <v>0</v>
      </c>
      <c r="AJ95" s="220">
        <v>0</v>
      </c>
      <c r="AK95" s="220">
        <v>0</v>
      </c>
      <c r="AL95" s="221">
        <v>0</v>
      </c>
      <c r="AM95" s="220">
        <v>0</v>
      </c>
      <c r="AN95" s="220">
        <v>0</v>
      </c>
      <c r="AO95" s="221">
        <v>0</v>
      </c>
      <c r="AP95" s="220">
        <v>0</v>
      </c>
      <c r="AQ95" s="220">
        <v>0</v>
      </c>
      <c r="AR95" s="311">
        <v>0</v>
      </c>
      <c r="AS95" s="310">
        <v>0</v>
      </c>
      <c r="AT95" s="220">
        <v>0</v>
      </c>
      <c r="AU95" s="223">
        <f t="shared" si="38"/>
        <v>0</v>
      </c>
      <c r="AV95" s="224">
        <v>4</v>
      </c>
      <c r="AW95" s="225">
        <v>18</v>
      </c>
      <c r="AX95" s="226">
        <f t="shared" si="39"/>
        <v>22</v>
      </c>
      <c r="AY95" s="213"/>
      <c r="AZ95" s="214"/>
      <c r="BB95" s="213"/>
      <c r="BC95" s="214"/>
    </row>
    <row r="96" spans="2:55" s="65" customFormat="1" ht="23.25">
      <c r="B96" s="67" t="s">
        <v>74</v>
      </c>
      <c r="C96" s="215">
        <v>23</v>
      </c>
      <c r="D96" s="227">
        <v>7</v>
      </c>
      <c r="E96" s="216">
        <f t="shared" si="46"/>
        <v>30</v>
      </c>
      <c r="F96" s="215">
        <v>19</v>
      </c>
      <c r="G96" s="227">
        <v>1</v>
      </c>
      <c r="H96" s="217">
        <f t="shared" si="43"/>
        <v>20</v>
      </c>
      <c r="I96" s="215">
        <v>11</v>
      </c>
      <c r="J96" s="227">
        <v>8</v>
      </c>
      <c r="K96" s="216">
        <f t="shared" si="47"/>
        <v>19</v>
      </c>
      <c r="L96" s="215">
        <v>8</v>
      </c>
      <c r="M96" s="227">
        <v>1</v>
      </c>
      <c r="N96" s="217">
        <f t="shared" si="44"/>
        <v>9</v>
      </c>
      <c r="O96" s="215">
        <v>0</v>
      </c>
      <c r="P96" s="227">
        <v>0</v>
      </c>
      <c r="Q96" s="218">
        <f t="shared" si="45"/>
        <v>0</v>
      </c>
      <c r="R96" s="219">
        <v>0</v>
      </c>
      <c r="S96" s="220">
        <v>0</v>
      </c>
      <c r="T96" s="221">
        <v>0</v>
      </c>
      <c r="U96" s="220">
        <v>0</v>
      </c>
      <c r="V96" s="220">
        <v>0</v>
      </c>
      <c r="W96" s="221">
        <v>0</v>
      </c>
      <c r="X96" s="220">
        <v>0</v>
      </c>
      <c r="Y96" s="220">
        <v>0</v>
      </c>
      <c r="Z96" s="221">
        <v>0</v>
      </c>
      <c r="AA96" s="220">
        <v>0</v>
      </c>
      <c r="AB96" s="220">
        <v>0</v>
      </c>
      <c r="AC96" s="221">
        <v>0</v>
      </c>
      <c r="AD96" s="310">
        <v>0</v>
      </c>
      <c r="AE96" s="220">
        <v>0</v>
      </c>
      <c r="AF96" s="221">
        <v>0</v>
      </c>
      <c r="AG96" s="220">
        <v>0</v>
      </c>
      <c r="AH96" s="220">
        <v>0</v>
      </c>
      <c r="AI96" s="221">
        <v>0</v>
      </c>
      <c r="AJ96" s="220">
        <v>0</v>
      </c>
      <c r="AK96" s="220">
        <v>0</v>
      </c>
      <c r="AL96" s="221">
        <v>0</v>
      </c>
      <c r="AM96" s="220">
        <v>0</v>
      </c>
      <c r="AN96" s="220">
        <v>0</v>
      </c>
      <c r="AO96" s="221">
        <v>0</v>
      </c>
      <c r="AP96" s="220">
        <v>0</v>
      </c>
      <c r="AQ96" s="220">
        <v>0</v>
      </c>
      <c r="AR96" s="311">
        <v>0</v>
      </c>
      <c r="AS96" s="310">
        <v>0</v>
      </c>
      <c r="AT96" s="220">
        <v>0</v>
      </c>
      <c r="AU96" s="223">
        <f t="shared" si="38"/>
        <v>0</v>
      </c>
      <c r="AV96" s="224">
        <v>60</v>
      </c>
      <c r="AW96" s="225">
        <v>24</v>
      </c>
      <c r="AX96" s="226">
        <f t="shared" si="39"/>
        <v>84</v>
      </c>
      <c r="AY96" s="213"/>
      <c r="AZ96" s="214"/>
      <c r="BB96" s="213"/>
      <c r="BC96" s="214"/>
    </row>
    <row r="97" spans="2:55" ht="23.25">
      <c r="B97" s="67" t="s">
        <v>75</v>
      </c>
      <c r="C97" s="215">
        <v>4</v>
      </c>
      <c r="D97" s="227">
        <v>33</v>
      </c>
      <c r="E97" s="216">
        <f t="shared" si="46"/>
        <v>37</v>
      </c>
      <c r="F97" s="215">
        <v>5</v>
      </c>
      <c r="G97" s="215">
        <v>47</v>
      </c>
      <c r="H97" s="217">
        <f t="shared" si="43"/>
        <v>52</v>
      </c>
      <c r="I97" s="215">
        <v>4</v>
      </c>
      <c r="J97" s="227">
        <v>18</v>
      </c>
      <c r="K97" s="216">
        <f t="shared" si="47"/>
        <v>22</v>
      </c>
      <c r="L97" s="215">
        <v>1</v>
      </c>
      <c r="M97" s="215">
        <v>10</v>
      </c>
      <c r="N97" s="217">
        <f t="shared" si="44"/>
        <v>11</v>
      </c>
      <c r="O97" s="215">
        <v>0</v>
      </c>
      <c r="P97" s="227">
        <v>0</v>
      </c>
      <c r="Q97" s="218">
        <f t="shared" si="45"/>
        <v>0</v>
      </c>
      <c r="R97" s="219">
        <v>0</v>
      </c>
      <c r="S97" s="220">
        <v>0</v>
      </c>
      <c r="T97" s="221">
        <v>0</v>
      </c>
      <c r="U97" s="220">
        <v>0</v>
      </c>
      <c r="V97" s="220">
        <v>0</v>
      </c>
      <c r="W97" s="221">
        <v>0</v>
      </c>
      <c r="X97" s="220">
        <v>0</v>
      </c>
      <c r="Y97" s="220">
        <v>0</v>
      </c>
      <c r="Z97" s="221">
        <v>0</v>
      </c>
      <c r="AA97" s="220">
        <v>0</v>
      </c>
      <c r="AB97" s="220">
        <v>0</v>
      </c>
      <c r="AC97" s="221">
        <v>0</v>
      </c>
      <c r="AD97" s="310">
        <v>0</v>
      </c>
      <c r="AE97" s="220">
        <v>0</v>
      </c>
      <c r="AF97" s="221">
        <v>0</v>
      </c>
      <c r="AG97" s="220">
        <v>0</v>
      </c>
      <c r="AH97" s="220">
        <v>0</v>
      </c>
      <c r="AI97" s="221">
        <v>0</v>
      </c>
      <c r="AJ97" s="220">
        <v>0</v>
      </c>
      <c r="AK97" s="220">
        <v>0</v>
      </c>
      <c r="AL97" s="221">
        <v>0</v>
      </c>
      <c r="AM97" s="220">
        <v>0</v>
      </c>
      <c r="AN97" s="220">
        <v>0</v>
      </c>
      <c r="AO97" s="221">
        <v>0</v>
      </c>
      <c r="AP97" s="220">
        <v>0</v>
      </c>
      <c r="AQ97" s="220">
        <v>0</v>
      </c>
      <c r="AR97" s="311">
        <v>0</v>
      </c>
      <c r="AS97" s="310">
        <v>0</v>
      </c>
      <c r="AT97" s="220">
        <v>0</v>
      </c>
      <c r="AU97" s="223">
        <f t="shared" si="38"/>
        <v>0</v>
      </c>
      <c r="AV97" s="224">
        <v>12</v>
      </c>
      <c r="AW97" s="225">
        <v>118</v>
      </c>
      <c r="AX97" s="226">
        <f t="shared" si="39"/>
        <v>130</v>
      </c>
      <c r="AY97" s="213"/>
      <c r="AZ97" s="214"/>
      <c r="BB97" s="213"/>
      <c r="BC97" s="214"/>
    </row>
    <row r="98" spans="2:52" s="65" customFormat="1" ht="24" thickBot="1">
      <c r="B98" s="249" t="s">
        <v>3</v>
      </c>
      <c r="C98" s="250">
        <f aca="true" t="shared" si="48" ref="C98:Q98">SUM(C82:C97)</f>
        <v>213</v>
      </c>
      <c r="D98" s="250">
        <f t="shared" si="48"/>
        <v>297</v>
      </c>
      <c r="E98" s="250">
        <f t="shared" si="48"/>
        <v>510</v>
      </c>
      <c r="F98" s="250">
        <f t="shared" si="48"/>
        <v>125</v>
      </c>
      <c r="G98" s="250">
        <f t="shared" si="48"/>
        <v>284</v>
      </c>
      <c r="H98" s="250">
        <f t="shared" si="48"/>
        <v>409</v>
      </c>
      <c r="I98" s="250">
        <f t="shared" si="48"/>
        <v>109</v>
      </c>
      <c r="J98" s="250">
        <f t="shared" si="48"/>
        <v>215</v>
      </c>
      <c r="K98" s="250">
        <f t="shared" si="48"/>
        <v>324</v>
      </c>
      <c r="L98" s="250">
        <f t="shared" si="48"/>
        <v>125</v>
      </c>
      <c r="M98" s="250">
        <f t="shared" si="48"/>
        <v>155</v>
      </c>
      <c r="N98" s="250">
        <f t="shared" si="48"/>
        <v>280</v>
      </c>
      <c r="O98" s="250">
        <f t="shared" si="48"/>
        <v>0</v>
      </c>
      <c r="P98" s="250">
        <f t="shared" si="48"/>
        <v>0</v>
      </c>
      <c r="Q98" s="313">
        <f t="shared" si="48"/>
        <v>0</v>
      </c>
      <c r="R98" s="76">
        <f aca="true" t="shared" si="49" ref="R98:AC98">SUM(R82:R97)</f>
        <v>94</v>
      </c>
      <c r="S98" s="77">
        <f t="shared" si="49"/>
        <v>25</v>
      </c>
      <c r="T98" s="77">
        <f t="shared" si="49"/>
        <v>119</v>
      </c>
      <c r="U98" s="77">
        <f t="shared" si="49"/>
        <v>95</v>
      </c>
      <c r="V98" s="77">
        <f t="shared" si="49"/>
        <v>22</v>
      </c>
      <c r="W98" s="77">
        <f t="shared" si="49"/>
        <v>117</v>
      </c>
      <c r="X98" s="77">
        <f t="shared" si="49"/>
        <v>87</v>
      </c>
      <c r="Y98" s="77">
        <f t="shared" si="49"/>
        <v>53</v>
      </c>
      <c r="Z98" s="77">
        <f t="shared" si="49"/>
        <v>140</v>
      </c>
      <c r="AA98" s="77">
        <f t="shared" si="49"/>
        <v>53</v>
      </c>
      <c r="AB98" s="77">
        <f t="shared" si="49"/>
        <v>6</v>
      </c>
      <c r="AC98" s="78">
        <f t="shared" si="49"/>
        <v>59</v>
      </c>
      <c r="AD98" s="79">
        <f>SUM(AD82:AD97)</f>
        <v>0</v>
      </c>
      <c r="AE98" s="76">
        <f aca="true" t="shared" si="50" ref="AE98:AU98">SUM(AE82:AE97)</f>
        <v>0</v>
      </c>
      <c r="AF98" s="76">
        <f t="shared" si="50"/>
        <v>0</v>
      </c>
      <c r="AG98" s="76">
        <f t="shared" si="50"/>
        <v>0</v>
      </c>
      <c r="AH98" s="76">
        <f t="shared" si="50"/>
        <v>0</v>
      </c>
      <c r="AI98" s="76">
        <f t="shared" si="50"/>
        <v>0</v>
      </c>
      <c r="AJ98" s="76">
        <f t="shared" si="50"/>
        <v>0</v>
      </c>
      <c r="AK98" s="76">
        <f t="shared" si="50"/>
        <v>0</v>
      </c>
      <c r="AL98" s="76">
        <f t="shared" si="50"/>
        <v>0</v>
      </c>
      <c r="AM98" s="76">
        <f t="shared" si="50"/>
        <v>0</v>
      </c>
      <c r="AN98" s="76">
        <f t="shared" si="50"/>
        <v>0</v>
      </c>
      <c r="AO98" s="76">
        <f t="shared" si="50"/>
        <v>0</v>
      </c>
      <c r="AP98" s="76">
        <f t="shared" si="50"/>
        <v>0</v>
      </c>
      <c r="AQ98" s="76">
        <f t="shared" si="50"/>
        <v>0</v>
      </c>
      <c r="AR98" s="80">
        <f t="shared" si="50"/>
        <v>0</v>
      </c>
      <c r="AS98" s="81">
        <f t="shared" si="50"/>
        <v>17</v>
      </c>
      <c r="AT98" s="82">
        <f t="shared" si="50"/>
        <v>1</v>
      </c>
      <c r="AU98" s="83">
        <f t="shared" si="50"/>
        <v>18</v>
      </c>
      <c r="AV98" s="253">
        <f>SUM(AV82:AV97)</f>
        <v>976</v>
      </c>
      <c r="AW98" s="253">
        <f>SUM(AW82:AW97)</f>
        <v>1059</v>
      </c>
      <c r="AX98" s="253">
        <f>SUM(AX82:AX97)</f>
        <v>2035</v>
      </c>
      <c r="AZ98" s="196"/>
    </row>
    <row r="99" spans="2:56" s="65" customFormat="1" ht="23.25">
      <c r="B99" s="198" t="s">
        <v>16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314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255"/>
      <c r="AD99" s="314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255"/>
      <c r="AP99" s="255"/>
      <c r="AQ99" s="255"/>
      <c r="AR99" s="276"/>
      <c r="AS99" s="315"/>
      <c r="AT99" s="316"/>
      <c r="AU99" s="317"/>
      <c r="AV99" s="318"/>
      <c r="AW99" s="319"/>
      <c r="AX99" s="320"/>
      <c r="AZ99" s="195"/>
      <c r="BA99" s="195"/>
      <c r="BC99" s="195"/>
      <c r="BD99" s="195"/>
    </row>
    <row r="100" spans="2:56" ht="23.25">
      <c r="B100" s="67" t="s">
        <v>38</v>
      </c>
      <c r="C100" s="215">
        <v>3</v>
      </c>
      <c r="D100" s="227">
        <v>1</v>
      </c>
      <c r="E100" s="216">
        <f>C100+D100</f>
        <v>4</v>
      </c>
      <c r="F100" s="215">
        <v>3</v>
      </c>
      <c r="G100" s="215">
        <v>2</v>
      </c>
      <c r="H100" s="217">
        <f>F100+G100</f>
        <v>5</v>
      </c>
      <c r="I100" s="215">
        <v>7</v>
      </c>
      <c r="J100" s="227">
        <v>3</v>
      </c>
      <c r="K100" s="216">
        <f>I100+J100</f>
        <v>10</v>
      </c>
      <c r="L100" s="215">
        <v>2</v>
      </c>
      <c r="M100" s="215">
        <v>0</v>
      </c>
      <c r="N100" s="217">
        <f>L100+M100</f>
        <v>2</v>
      </c>
      <c r="O100" s="215">
        <v>0</v>
      </c>
      <c r="P100" s="215">
        <v>0</v>
      </c>
      <c r="Q100" s="218">
        <f>O100+P100</f>
        <v>0</v>
      </c>
      <c r="R100" s="321">
        <v>0</v>
      </c>
      <c r="S100" s="228">
        <v>0</v>
      </c>
      <c r="T100" s="234">
        <v>0</v>
      </c>
      <c r="U100" s="229">
        <v>0</v>
      </c>
      <c r="V100" s="228">
        <v>0</v>
      </c>
      <c r="W100" s="235">
        <v>0</v>
      </c>
      <c r="X100" s="229">
        <v>5</v>
      </c>
      <c r="Y100" s="70">
        <v>0</v>
      </c>
      <c r="Z100" s="234">
        <f>X100+Y100</f>
        <v>5</v>
      </c>
      <c r="AA100" s="70">
        <v>19</v>
      </c>
      <c r="AB100" s="70">
        <v>19</v>
      </c>
      <c r="AC100" s="235">
        <f>AA100+AB100</f>
        <v>38</v>
      </c>
      <c r="AD100" s="322">
        <v>0</v>
      </c>
      <c r="AE100" s="323">
        <v>0</v>
      </c>
      <c r="AF100" s="324">
        <v>0</v>
      </c>
      <c r="AG100" s="323">
        <v>0</v>
      </c>
      <c r="AH100" s="323">
        <v>0</v>
      </c>
      <c r="AI100" s="324">
        <v>0</v>
      </c>
      <c r="AJ100" s="323">
        <v>0</v>
      </c>
      <c r="AK100" s="323">
        <v>0</v>
      </c>
      <c r="AL100" s="324">
        <v>0</v>
      </c>
      <c r="AM100" s="323">
        <v>0</v>
      </c>
      <c r="AN100" s="323">
        <v>0</v>
      </c>
      <c r="AO100" s="324">
        <v>0</v>
      </c>
      <c r="AP100" s="323">
        <v>0</v>
      </c>
      <c r="AQ100" s="323">
        <v>0</v>
      </c>
      <c r="AR100" s="325">
        <v>0</v>
      </c>
      <c r="AS100" s="326">
        <v>8</v>
      </c>
      <c r="AT100" s="234">
        <v>2</v>
      </c>
      <c r="AU100" s="327">
        <f t="shared" si="38"/>
        <v>10</v>
      </c>
      <c r="AV100" s="296">
        <f>9+15</f>
        <v>24</v>
      </c>
      <c r="AW100" s="297">
        <f>1+7</f>
        <v>8</v>
      </c>
      <c r="AX100" s="328">
        <f t="shared" si="39"/>
        <v>32</v>
      </c>
      <c r="AZ100" s="213"/>
      <c r="BA100" s="214"/>
      <c r="BC100" s="213"/>
      <c r="BD100" s="214"/>
    </row>
    <row r="101" spans="2:56" s="65" customFormat="1" ht="24" thickBot="1">
      <c r="B101" s="249" t="s">
        <v>3</v>
      </c>
      <c r="C101" s="250">
        <f aca="true" t="shared" si="51" ref="C101:Q101">SUM(C85:C100)</f>
        <v>375</v>
      </c>
      <c r="D101" s="250">
        <f t="shared" si="51"/>
        <v>495</v>
      </c>
      <c r="E101" s="250">
        <f t="shared" si="51"/>
        <v>870</v>
      </c>
      <c r="F101" s="250">
        <f t="shared" si="51"/>
        <v>230</v>
      </c>
      <c r="G101" s="250">
        <f t="shared" si="51"/>
        <v>517</v>
      </c>
      <c r="H101" s="250">
        <f t="shared" si="51"/>
        <v>747</v>
      </c>
      <c r="I101" s="250">
        <f t="shared" si="51"/>
        <v>209</v>
      </c>
      <c r="J101" s="250">
        <f t="shared" si="51"/>
        <v>396</v>
      </c>
      <c r="K101" s="250">
        <f t="shared" si="51"/>
        <v>605</v>
      </c>
      <c r="L101" s="250">
        <f t="shared" si="51"/>
        <v>238</v>
      </c>
      <c r="M101" s="250">
        <f t="shared" si="51"/>
        <v>286</v>
      </c>
      <c r="N101" s="250">
        <f t="shared" si="51"/>
        <v>524</v>
      </c>
      <c r="O101" s="250">
        <f t="shared" si="51"/>
        <v>0</v>
      </c>
      <c r="P101" s="250">
        <f t="shared" si="51"/>
        <v>0</v>
      </c>
      <c r="Q101" s="313">
        <f t="shared" si="51"/>
        <v>0</v>
      </c>
      <c r="R101" s="76">
        <f aca="true" t="shared" si="52" ref="R101:AC101">SUM(R85:R100)</f>
        <v>188</v>
      </c>
      <c r="S101" s="77">
        <f t="shared" si="52"/>
        <v>50</v>
      </c>
      <c r="T101" s="77">
        <f t="shared" si="52"/>
        <v>238</v>
      </c>
      <c r="U101" s="77">
        <f t="shared" si="52"/>
        <v>190</v>
      </c>
      <c r="V101" s="77">
        <f t="shared" si="52"/>
        <v>44</v>
      </c>
      <c r="W101" s="77">
        <f t="shared" si="52"/>
        <v>234</v>
      </c>
      <c r="X101" s="77">
        <f t="shared" si="52"/>
        <v>179</v>
      </c>
      <c r="Y101" s="77">
        <f t="shared" si="52"/>
        <v>106</v>
      </c>
      <c r="Z101" s="77">
        <f t="shared" si="52"/>
        <v>285</v>
      </c>
      <c r="AA101" s="77">
        <f t="shared" si="52"/>
        <v>125</v>
      </c>
      <c r="AB101" s="77">
        <f t="shared" si="52"/>
        <v>31</v>
      </c>
      <c r="AC101" s="78">
        <f t="shared" si="52"/>
        <v>156</v>
      </c>
      <c r="AD101" s="79">
        <f>SUM(AD85:AD100)</f>
        <v>0</v>
      </c>
      <c r="AE101" s="76">
        <f aca="true" t="shared" si="53" ref="AE101:AU101">SUM(AE85:AE100)</f>
        <v>0</v>
      </c>
      <c r="AF101" s="76">
        <f t="shared" si="53"/>
        <v>0</v>
      </c>
      <c r="AG101" s="76">
        <f t="shared" si="53"/>
        <v>0</v>
      </c>
      <c r="AH101" s="76">
        <f t="shared" si="53"/>
        <v>0</v>
      </c>
      <c r="AI101" s="76">
        <f t="shared" si="53"/>
        <v>0</v>
      </c>
      <c r="AJ101" s="76">
        <f t="shared" si="53"/>
        <v>0</v>
      </c>
      <c r="AK101" s="76">
        <f t="shared" si="53"/>
        <v>0</v>
      </c>
      <c r="AL101" s="76">
        <f t="shared" si="53"/>
        <v>0</v>
      </c>
      <c r="AM101" s="76">
        <f t="shared" si="53"/>
        <v>0</v>
      </c>
      <c r="AN101" s="76">
        <f t="shared" si="53"/>
        <v>0</v>
      </c>
      <c r="AO101" s="76">
        <f t="shared" si="53"/>
        <v>0</v>
      </c>
      <c r="AP101" s="76">
        <f t="shared" si="53"/>
        <v>0</v>
      </c>
      <c r="AQ101" s="76">
        <f t="shared" si="53"/>
        <v>0</v>
      </c>
      <c r="AR101" s="80">
        <f t="shared" si="53"/>
        <v>0</v>
      </c>
      <c r="AS101" s="81">
        <f t="shared" si="53"/>
        <v>42</v>
      </c>
      <c r="AT101" s="82">
        <f t="shared" si="53"/>
        <v>4</v>
      </c>
      <c r="AU101" s="83">
        <f t="shared" si="53"/>
        <v>46</v>
      </c>
      <c r="AV101" s="253">
        <f>SUM(AV100:AV100)</f>
        <v>24</v>
      </c>
      <c r="AW101" s="253">
        <f>SUM(AW100:AW100)</f>
        <v>8</v>
      </c>
      <c r="AX101" s="253">
        <f>SUM(AX100:AX100)</f>
        <v>32</v>
      </c>
      <c r="AZ101" s="213"/>
      <c r="BA101" s="214"/>
      <c r="BC101" s="213"/>
      <c r="BD101" s="214"/>
    </row>
    <row r="102" spans="2:51" s="65" customFormat="1" ht="24" thickBot="1">
      <c r="B102" s="329" t="s">
        <v>111</v>
      </c>
      <c r="C102" s="330">
        <f aca="true" t="shared" si="54" ref="C102:AU102">SUM(C23,C42,C58,C80,C98,C101)</f>
        <v>1599</v>
      </c>
      <c r="D102" s="330">
        <f t="shared" si="54"/>
        <v>2292</v>
      </c>
      <c r="E102" s="330">
        <f t="shared" si="54"/>
        <v>3891</v>
      </c>
      <c r="F102" s="330">
        <f t="shared" si="54"/>
        <v>1175</v>
      </c>
      <c r="G102" s="330">
        <f t="shared" si="54"/>
        <v>2379</v>
      </c>
      <c r="H102" s="330">
        <f t="shared" si="54"/>
        <v>3554</v>
      </c>
      <c r="I102" s="330">
        <f t="shared" si="54"/>
        <v>1083</v>
      </c>
      <c r="J102" s="330">
        <f t="shared" si="54"/>
        <v>1892</v>
      </c>
      <c r="K102" s="330">
        <f t="shared" si="54"/>
        <v>2975</v>
      </c>
      <c r="L102" s="330">
        <f t="shared" si="54"/>
        <v>1126</v>
      </c>
      <c r="M102" s="330">
        <f t="shared" si="54"/>
        <v>1656</v>
      </c>
      <c r="N102" s="330">
        <f t="shared" si="54"/>
        <v>2782</v>
      </c>
      <c r="O102" s="330">
        <f t="shared" si="54"/>
        <v>45</v>
      </c>
      <c r="P102" s="330">
        <f t="shared" si="54"/>
        <v>123</v>
      </c>
      <c r="Q102" s="330">
        <f t="shared" si="54"/>
        <v>168</v>
      </c>
      <c r="R102" s="330">
        <f t="shared" si="54"/>
        <v>649</v>
      </c>
      <c r="S102" s="330">
        <f t="shared" si="54"/>
        <v>348</v>
      </c>
      <c r="T102" s="330">
        <f t="shared" si="54"/>
        <v>997</v>
      </c>
      <c r="U102" s="330">
        <f t="shared" si="54"/>
        <v>608</v>
      </c>
      <c r="V102" s="330">
        <f t="shared" si="54"/>
        <v>349</v>
      </c>
      <c r="W102" s="330">
        <f t="shared" si="54"/>
        <v>957</v>
      </c>
      <c r="X102" s="330">
        <f t="shared" si="54"/>
        <v>1062</v>
      </c>
      <c r="Y102" s="330">
        <f t="shared" si="54"/>
        <v>890</v>
      </c>
      <c r="Z102" s="330">
        <f t="shared" si="54"/>
        <v>1952</v>
      </c>
      <c r="AA102" s="330">
        <f t="shared" si="54"/>
        <v>435</v>
      </c>
      <c r="AB102" s="330">
        <f t="shared" si="54"/>
        <v>273</v>
      </c>
      <c r="AC102" s="330">
        <f t="shared" si="54"/>
        <v>708</v>
      </c>
      <c r="AD102" s="330">
        <f t="shared" si="54"/>
        <v>0</v>
      </c>
      <c r="AE102" s="330">
        <f t="shared" si="54"/>
        <v>0</v>
      </c>
      <c r="AF102" s="330">
        <f t="shared" si="54"/>
        <v>0</v>
      </c>
      <c r="AG102" s="330">
        <f t="shared" si="54"/>
        <v>0</v>
      </c>
      <c r="AH102" s="330">
        <f t="shared" si="54"/>
        <v>0</v>
      </c>
      <c r="AI102" s="330">
        <f t="shared" si="54"/>
        <v>0</v>
      </c>
      <c r="AJ102" s="330">
        <f t="shared" si="54"/>
        <v>26</v>
      </c>
      <c r="AK102" s="330">
        <f t="shared" si="54"/>
        <v>27</v>
      </c>
      <c r="AL102" s="330">
        <f t="shared" si="54"/>
        <v>53</v>
      </c>
      <c r="AM102" s="330">
        <f t="shared" si="54"/>
        <v>98</v>
      </c>
      <c r="AN102" s="330">
        <f t="shared" si="54"/>
        <v>27</v>
      </c>
      <c r="AO102" s="330">
        <f t="shared" si="54"/>
        <v>125</v>
      </c>
      <c r="AP102" s="330">
        <f t="shared" si="54"/>
        <v>13</v>
      </c>
      <c r="AQ102" s="330">
        <f t="shared" si="54"/>
        <v>88</v>
      </c>
      <c r="AR102" s="330">
        <f t="shared" si="54"/>
        <v>101</v>
      </c>
      <c r="AS102" s="330">
        <f t="shared" si="54"/>
        <v>963</v>
      </c>
      <c r="AT102" s="330">
        <f t="shared" si="54"/>
        <v>1033</v>
      </c>
      <c r="AU102" s="330">
        <f t="shared" si="54"/>
        <v>1996</v>
      </c>
      <c r="AV102" s="330">
        <f>AV23+AV42+AV58+AV80+AV98+AV101</f>
        <v>6684</v>
      </c>
      <c r="AW102" s="330">
        <f>AW23+AW42+AW58+AW80+AW98+AW101</f>
        <v>8585</v>
      </c>
      <c r="AX102" s="331">
        <f>AX23+AX42+AX58+AX80+AX98+AX101</f>
        <v>15269</v>
      </c>
      <c r="AY102" s="196"/>
    </row>
    <row r="104" spans="5:50" ht="23.25">
      <c r="E104" s="332"/>
      <c r="Q104" s="332"/>
      <c r="AC104" s="333"/>
      <c r="AR104" s="65">
        <v>279</v>
      </c>
      <c r="AU104" s="65">
        <v>1743</v>
      </c>
      <c r="AX104" s="65"/>
    </row>
    <row r="105" spans="5:29" ht="23.25">
      <c r="E105" s="332"/>
      <c r="Q105" s="332">
        <f>SUM(E23,H23,K23,N23,Q23,E42,H42,K42,N42,Q42,E58,H58,K58,N58,Q58,E80,H80,K80,N80,Q80,E98,H98,K98,N98,Q98,E101,H101,K101,N101,Q101)</f>
        <v>13370</v>
      </c>
      <c r="AC105" s="333">
        <f>SUM(T23,W23,Z23,AC23,T42,W42,Z42,AC42,T58,W58,Z58,AC58,T80,W80,Z80,AC80,T98,W98,Z98,AC98,T101,W101,Z101,AC101)</f>
        <v>4614</v>
      </c>
    </row>
    <row r="107" ht="23.25">
      <c r="AX107" s="65"/>
    </row>
  </sheetData>
  <sheetProtection/>
  <mergeCells count="16">
    <mergeCell ref="AA3:AC3"/>
    <mergeCell ref="F3:H3"/>
    <mergeCell ref="AP3:AR3"/>
    <mergeCell ref="I3:K3"/>
    <mergeCell ref="L3:N3"/>
    <mergeCell ref="O3:Q3"/>
    <mergeCell ref="A1:AY1"/>
    <mergeCell ref="AD3:AF3"/>
    <mergeCell ref="AG3:AI3"/>
    <mergeCell ref="AJ3:AL3"/>
    <mergeCell ref="AM3:AO3"/>
    <mergeCell ref="AV3:AX3"/>
    <mergeCell ref="C3:E3"/>
    <mergeCell ref="R3:T3"/>
    <mergeCell ref="U3:W3"/>
    <mergeCell ref="X3:Z3"/>
  </mergeCells>
  <printOptions/>
  <pageMargins left="0.196850393700787" right="0.196850393700787" top="0.78740157480315" bottom="0.590551181102362" header="0.78740157480315" footer="0.5905511811023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N1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.140625" style="66" customWidth="1"/>
    <col min="2" max="2" width="32.7109375" style="66" customWidth="1"/>
    <col min="3" max="5" width="11.140625" style="85" customWidth="1"/>
    <col min="6" max="6" width="7.8515625" style="66" customWidth="1"/>
    <col min="7" max="16384" width="9.140625" style="66" customWidth="1"/>
  </cols>
  <sheetData>
    <row r="1" ht="23.25">
      <c r="B1" s="84" t="s">
        <v>217</v>
      </c>
    </row>
    <row r="2" spans="2:248" ht="19.5" customHeight="1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</row>
    <row r="3" spans="2:5" s="65" customFormat="1" ht="23.25">
      <c r="B3" s="96" t="s">
        <v>6</v>
      </c>
      <c r="C3" s="167" t="s">
        <v>2</v>
      </c>
      <c r="D3" s="168"/>
      <c r="E3" s="169"/>
    </row>
    <row r="4" spans="2:5" s="65" customFormat="1" ht="24" thickBot="1">
      <c r="B4" s="97"/>
      <c r="C4" s="98" t="s">
        <v>4</v>
      </c>
      <c r="D4" s="99" t="s">
        <v>5</v>
      </c>
      <c r="E4" s="100" t="s">
        <v>3</v>
      </c>
    </row>
    <row r="5" spans="2:5" s="65" customFormat="1" ht="23.25">
      <c r="B5" s="86" t="s">
        <v>8</v>
      </c>
      <c r="C5" s="87"/>
      <c r="D5" s="88"/>
      <c r="E5" s="89"/>
    </row>
    <row r="6" spans="2:5" ht="23.25">
      <c r="B6" s="90" t="s">
        <v>41</v>
      </c>
      <c r="C6" s="91">
        <v>18</v>
      </c>
      <c r="D6" s="92">
        <v>3</v>
      </c>
      <c r="E6" s="93">
        <f>SUM(C6:D6)</f>
        <v>21</v>
      </c>
    </row>
    <row r="7" spans="2:9" s="65" customFormat="1" ht="24" thickBot="1">
      <c r="B7" s="101" t="s">
        <v>3</v>
      </c>
      <c r="C7" s="102">
        <f>SUM(C6:C6)</f>
        <v>18</v>
      </c>
      <c r="D7" s="102">
        <f>SUM(D6:D6)</f>
        <v>3</v>
      </c>
      <c r="E7" s="179">
        <f>SUM(E6:E6)</f>
        <v>21</v>
      </c>
      <c r="F7" s="95"/>
      <c r="I7" s="66"/>
    </row>
    <row r="8" spans="2:9" s="65" customFormat="1" ht="23.25">
      <c r="B8" s="86" t="s">
        <v>12</v>
      </c>
      <c r="C8" s="94"/>
      <c r="D8" s="88"/>
      <c r="E8" s="89"/>
      <c r="I8" s="66"/>
    </row>
    <row r="9" spans="2:5" ht="23.25">
      <c r="B9" s="90" t="s">
        <v>42</v>
      </c>
      <c r="C9" s="91">
        <v>4</v>
      </c>
      <c r="D9" s="92">
        <v>0</v>
      </c>
      <c r="E9" s="93">
        <f>SUM(C9:D9)</f>
        <v>4</v>
      </c>
    </row>
    <row r="10" spans="2:9" s="65" customFormat="1" ht="24" thickBot="1">
      <c r="B10" s="101" t="s">
        <v>3</v>
      </c>
      <c r="C10" s="102">
        <f>SUM(C9:C9)</f>
        <v>4</v>
      </c>
      <c r="D10" s="102">
        <f>SUM(D9:D9)</f>
        <v>0</v>
      </c>
      <c r="E10" s="179">
        <f>SUM(E9:E9)</f>
        <v>4</v>
      </c>
      <c r="F10" s="95"/>
      <c r="I10" s="66"/>
    </row>
    <row r="11" spans="2:9" s="65" customFormat="1" ht="23.25">
      <c r="B11" s="86" t="s">
        <v>15</v>
      </c>
      <c r="C11" s="94"/>
      <c r="D11" s="88"/>
      <c r="E11" s="89"/>
      <c r="I11" s="66"/>
    </row>
    <row r="12" spans="2:5" ht="23.25">
      <c r="B12" s="90" t="s">
        <v>43</v>
      </c>
      <c r="C12" s="91">
        <v>14</v>
      </c>
      <c r="D12" s="92">
        <v>15</v>
      </c>
      <c r="E12" s="93">
        <f>SUM(C12:D12)</f>
        <v>29</v>
      </c>
    </row>
    <row r="13" spans="2:9" s="65" customFormat="1" ht="24" thickBot="1">
      <c r="B13" s="101" t="s">
        <v>3</v>
      </c>
      <c r="C13" s="102">
        <f>SUM(C12:C12)</f>
        <v>14</v>
      </c>
      <c r="D13" s="102">
        <f>SUM(D12:D12)</f>
        <v>15</v>
      </c>
      <c r="E13" s="179">
        <f>SUM(E12:E12)</f>
        <v>29</v>
      </c>
      <c r="F13" s="95"/>
      <c r="I13" s="66"/>
    </row>
    <row r="14" spans="2:9" s="65" customFormat="1" ht="23.25">
      <c r="B14" s="86" t="s">
        <v>10</v>
      </c>
      <c r="C14" s="94"/>
      <c r="D14" s="88"/>
      <c r="E14" s="89"/>
      <c r="I14" s="66"/>
    </row>
    <row r="15" spans="2:5" ht="23.25">
      <c r="B15" s="90" t="s">
        <v>44</v>
      </c>
      <c r="C15" s="91">
        <v>1</v>
      </c>
      <c r="D15" s="92">
        <v>9</v>
      </c>
      <c r="E15" s="93">
        <f>SUM(C15:D15)</f>
        <v>10</v>
      </c>
    </row>
    <row r="16" spans="2:6" s="65" customFormat="1" ht="24" thickBot="1">
      <c r="B16" s="101" t="s">
        <v>3</v>
      </c>
      <c r="C16" s="102">
        <f>SUM(C15:C15)</f>
        <v>1</v>
      </c>
      <c r="D16" s="102">
        <f>SUM(D15:D15)</f>
        <v>9</v>
      </c>
      <c r="E16" s="179">
        <f>SUM(E15:E15)</f>
        <v>10</v>
      </c>
      <c r="F16" s="95"/>
    </row>
    <row r="17" spans="2:6" s="65" customFormat="1" ht="24" thickBot="1">
      <c r="B17" s="101" t="s">
        <v>3</v>
      </c>
      <c r="C17" s="98">
        <f>C7+C10+C13+C16</f>
        <v>37</v>
      </c>
      <c r="D17" s="98">
        <f>D7+D10+D13+D16</f>
        <v>27</v>
      </c>
      <c r="E17" s="98">
        <f>E7+E10+E13+E16</f>
        <v>64</v>
      </c>
      <c r="F17" s="95"/>
    </row>
  </sheetData>
  <sheetProtection/>
  <mergeCells count="1">
    <mergeCell ref="C3:E3"/>
  </mergeCells>
  <printOptions/>
  <pageMargins left="0.7480314960629921" right="0.7480314960629921" top="0.984251968503937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="95" zoomScaleNormal="95" zoomScalePageLayoutView="0" workbookViewId="0" topLeftCell="A1">
      <selection activeCell="A1" sqref="A1:N1"/>
    </sheetView>
  </sheetViews>
  <sheetFormatPr defaultColWidth="8.57421875" defaultRowHeight="24.75" customHeight="1"/>
  <cols>
    <col min="1" max="1" width="33.7109375" style="369" bestFit="1" customWidth="1"/>
    <col min="2" max="2" width="7.7109375" style="369" customWidth="1"/>
    <col min="3" max="4" width="8.140625" style="369" customWidth="1"/>
    <col min="5" max="5" width="6.421875" style="369" customWidth="1"/>
    <col min="6" max="6" width="7.00390625" style="369" customWidth="1"/>
    <col min="7" max="7" width="7.140625" style="369" customWidth="1"/>
    <col min="8" max="8" width="7.8515625" style="369" customWidth="1"/>
    <col min="9" max="10" width="7.7109375" style="369" customWidth="1"/>
    <col min="11" max="11" width="7.8515625" style="369" customWidth="1"/>
    <col min="12" max="13" width="8.7109375" style="369" customWidth="1"/>
    <col min="14" max="14" width="10.421875" style="369" customWidth="1"/>
    <col min="15" max="16384" width="8.57421875" style="369" customWidth="1"/>
  </cols>
  <sheetData>
    <row r="1" spans="1:14" s="367" customFormat="1" ht="24.75" customHeight="1">
      <c r="A1" s="334" t="s">
        <v>219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ht="24.75" customHeight="1" thickBot="1">
      <c r="A2" s="368"/>
      <c r="C2" s="370"/>
      <c r="D2" s="370"/>
      <c r="E2" s="370"/>
      <c r="F2" s="370"/>
      <c r="G2" s="370"/>
      <c r="H2" s="370"/>
      <c r="K2" s="370"/>
      <c r="N2" s="370"/>
    </row>
    <row r="3" spans="1:14" ht="24.75" customHeight="1">
      <c r="A3" s="371" t="s">
        <v>13</v>
      </c>
      <c r="B3" s="351" t="s">
        <v>0</v>
      </c>
      <c r="C3" s="352"/>
      <c r="D3" s="353"/>
      <c r="E3" s="351" t="s">
        <v>14</v>
      </c>
      <c r="F3" s="352"/>
      <c r="G3" s="353"/>
      <c r="H3" s="351" t="s">
        <v>1</v>
      </c>
      <c r="I3" s="352"/>
      <c r="J3" s="353"/>
      <c r="K3" s="351" t="s">
        <v>2</v>
      </c>
      <c r="L3" s="352"/>
      <c r="M3" s="353"/>
      <c r="N3" s="372" t="s">
        <v>3</v>
      </c>
    </row>
    <row r="4" spans="1:14" ht="24.75" customHeight="1" thickBot="1">
      <c r="A4" s="373"/>
      <c r="B4" s="374" t="s">
        <v>4</v>
      </c>
      <c r="C4" s="375" t="s">
        <v>5</v>
      </c>
      <c r="D4" s="376" t="s">
        <v>3</v>
      </c>
      <c r="E4" s="377" t="s">
        <v>4</v>
      </c>
      <c r="F4" s="378" t="s">
        <v>5</v>
      </c>
      <c r="G4" s="376" t="s">
        <v>3</v>
      </c>
      <c r="H4" s="377" t="s">
        <v>4</v>
      </c>
      <c r="I4" s="378" t="s">
        <v>5</v>
      </c>
      <c r="J4" s="376" t="s">
        <v>3</v>
      </c>
      <c r="K4" s="377" t="s">
        <v>4</v>
      </c>
      <c r="L4" s="378" t="s">
        <v>5</v>
      </c>
      <c r="M4" s="376" t="s">
        <v>3</v>
      </c>
      <c r="N4" s="379"/>
    </row>
    <row r="5" spans="1:15" ht="24.75" customHeight="1">
      <c r="A5" s="380" t="s">
        <v>208</v>
      </c>
      <c r="B5" s="381">
        <v>0</v>
      </c>
      <c r="C5" s="382">
        <v>0</v>
      </c>
      <c r="D5" s="383">
        <v>0</v>
      </c>
      <c r="E5" s="383">
        <v>0</v>
      </c>
      <c r="F5" s="383">
        <v>0</v>
      </c>
      <c r="G5" s="383">
        <v>0</v>
      </c>
      <c r="H5" s="383">
        <v>0</v>
      </c>
      <c r="I5" s="383">
        <v>0</v>
      </c>
      <c r="J5" s="383">
        <v>0</v>
      </c>
      <c r="K5" s="383">
        <v>0</v>
      </c>
      <c r="L5" s="383">
        <v>0</v>
      </c>
      <c r="M5" s="383">
        <v>0</v>
      </c>
      <c r="N5" s="384">
        <f>D5+G5+J5+M5</f>
        <v>0</v>
      </c>
      <c r="O5" s="385"/>
    </row>
    <row r="6" spans="1:15" ht="24.75" customHeight="1">
      <c r="A6" s="386" t="s">
        <v>209</v>
      </c>
      <c r="B6" s="387">
        <f>85+86+8+40+12+70+13</f>
        <v>314</v>
      </c>
      <c r="C6" s="388">
        <f>265+11+1+56+311+357+40</f>
        <v>1041</v>
      </c>
      <c r="D6" s="389">
        <f aca="true" t="shared" si="0" ref="D6:D13">B6+C6</f>
        <v>1355</v>
      </c>
      <c r="E6" s="390">
        <f>3+244</f>
        <v>247</v>
      </c>
      <c r="F6" s="391">
        <f>3+390</f>
        <v>393</v>
      </c>
      <c r="G6" s="392">
        <f aca="true" t="shared" si="1" ref="G6:G13">E6+F6</f>
        <v>640</v>
      </c>
      <c r="H6" s="383">
        <f>98+9+10+12</f>
        <v>129</v>
      </c>
      <c r="I6" s="383">
        <f>135+5+22+77</f>
        <v>239</v>
      </c>
      <c r="J6" s="393">
        <f>H6+I6</f>
        <v>368</v>
      </c>
      <c r="K6" s="383">
        <v>0</v>
      </c>
      <c r="L6" s="383">
        <v>0</v>
      </c>
      <c r="M6" s="383">
        <v>0</v>
      </c>
      <c r="N6" s="384">
        <f aca="true" t="shared" si="2" ref="N6:N14">D6+G6+J6+M6</f>
        <v>2363</v>
      </c>
      <c r="O6" s="385"/>
    </row>
    <row r="7" spans="1:15" ht="24.75" customHeight="1">
      <c r="A7" s="386" t="s">
        <v>210</v>
      </c>
      <c r="B7" s="387">
        <f>2+3+120+177+202+15+1+56+80+13+168+34+20</f>
        <v>891</v>
      </c>
      <c r="C7" s="388">
        <f>1+21+82+118+41+75+4+61+80+6+460+236+149</f>
        <v>1334</v>
      </c>
      <c r="D7" s="394">
        <f t="shared" si="0"/>
        <v>2225</v>
      </c>
      <c r="E7" s="383">
        <v>0</v>
      </c>
      <c r="F7" s="383">
        <v>0</v>
      </c>
      <c r="G7" s="392">
        <f t="shared" si="1"/>
        <v>0</v>
      </c>
      <c r="H7" s="383">
        <v>0</v>
      </c>
      <c r="I7" s="383">
        <v>0</v>
      </c>
      <c r="J7" s="393">
        <f>H7+I7</f>
        <v>0</v>
      </c>
      <c r="K7" s="383">
        <v>0</v>
      </c>
      <c r="L7" s="383">
        <v>0</v>
      </c>
      <c r="M7" s="383">
        <v>0</v>
      </c>
      <c r="N7" s="384">
        <f t="shared" si="2"/>
        <v>2225</v>
      </c>
      <c r="O7" s="385"/>
    </row>
    <row r="8" spans="1:15" ht="24.75" customHeight="1">
      <c r="A8" s="386" t="s">
        <v>213</v>
      </c>
      <c r="B8" s="387">
        <f>99+20+9+9+345+31+43+450+147+375+50+8+34+31+626+96+369</f>
        <v>2742</v>
      </c>
      <c r="C8" s="388">
        <f>337+47+112+23+332+90+106+828+247+419+212+25+158+141+433+218+276</f>
        <v>4004</v>
      </c>
      <c r="D8" s="394">
        <f t="shared" si="0"/>
        <v>6746</v>
      </c>
      <c r="E8" s="383">
        <v>0</v>
      </c>
      <c r="F8" s="383">
        <v>0</v>
      </c>
      <c r="G8" s="392">
        <f t="shared" si="1"/>
        <v>0</v>
      </c>
      <c r="H8" s="383">
        <f>42+59+68+1+2+34</f>
        <v>206</v>
      </c>
      <c r="I8" s="383">
        <f>39+40+1+95+2+86+29+1</f>
        <v>293</v>
      </c>
      <c r="J8" s="393">
        <f>H8+I8</f>
        <v>499</v>
      </c>
      <c r="K8" s="391">
        <f>18+19</f>
        <v>37</v>
      </c>
      <c r="L8" s="391">
        <f>15+12</f>
        <v>27</v>
      </c>
      <c r="M8" s="392">
        <f>K8+L8</f>
        <v>64</v>
      </c>
      <c r="N8" s="384">
        <f t="shared" si="2"/>
        <v>7309</v>
      </c>
      <c r="O8" s="385"/>
    </row>
    <row r="9" spans="1:15" ht="24.75" customHeight="1">
      <c r="A9" s="386" t="s">
        <v>214</v>
      </c>
      <c r="B9" s="395">
        <f>4+42+27+12+137+7+10+26+3+683+148+128+19+8+18+54</f>
        <v>1326</v>
      </c>
      <c r="C9" s="396">
        <f>66+91+118+39+12+44+57+7+257+190+103+178+54+58+209</f>
        <v>1483</v>
      </c>
      <c r="D9" s="394">
        <f t="shared" si="0"/>
        <v>2809</v>
      </c>
      <c r="E9" s="383">
        <v>0</v>
      </c>
      <c r="F9" s="383">
        <v>0</v>
      </c>
      <c r="G9" s="392">
        <f t="shared" si="1"/>
        <v>0</v>
      </c>
      <c r="H9" s="391">
        <f>8+16</f>
        <v>24</v>
      </c>
      <c r="I9" s="391">
        <f>16+26</f>
        <v>42</v>
      </c>
      <c r="J9" s="393">
        <f>H9+I9</f>
        <v>66</v>
      </c>
      <c r="K9" s="383">
        <v>0</v>
      </c>
      <c r="L9" s="383">
        <v>0</v>
      </c>
      <c r="M9" s="383">
        <v>0</v>
      </c>
      <c r="N9" s="384">
        <f t="shared" si="2"/>
        <v>2875</v>
      </c>
      <c r="O9" s="385"/>
    </row>
    <row r="10" spans="1:15" ht="24.75" customHeight="1">
      <c r="A10" s="386" t="s">
        <v>215</v>
      </c>
      <c r="B10" s="395">
        <f>16+38+2+288+71+105+429+40+16+87+114</f>
        <v>1206</v>
      </c>
      <c r="C10" s="396">
        <f>18+2+4+94+100+1+82+81</f>
        <v>382</v>
      </c>
      <c r="D10" s="394">
        <f t="shared" si="0"/>
        <v>1588</v>
      </c>
      <c r="E10" s="383">
        <v>0</v>
      </c>
      <c r="F10" s="383">
        <v>0</v>
      </c>
      <c r="G10" s="392">
        <f t="shared" si="1"/>
        <v>0</v>
      </c>
      <c r="H10" s="383">
        <v>0</v>
      </c>
      <c r="I10" s="383">
        <v>0</v>
      </c>
      <c r="J10" s="383">
        <v>0</v>
      </c>
      <c r="K10" s="383">
        <v>0</v>
      </c>
      <c r="L10" s="383">
        <v>0</v>
      </c>
      <c r="M10" s="383">
        <v>0</v>
      </c>
      <c r="N10" s="384">
        <f t="shared" si="2"/>
        <v>1588</v>
      </c>
      <c r="O10" s="385"/>
    </row>
    <row r="11" spans="1:15" ht="24.75" customHeight="1">
      <c r="A11" s="386" t="s">
        <v>211</v>
      </c>
      <c r="B11" s="395">
        <f>103+16</f>
        <v>119</v>
      </c>
      <c r="C11" s="396">
        <f>58+36</f>
        <v>94</v>
      </c>
      <c r="D11" s="394">
        <f t="shared" si="0"/>
        <v>213</v>
      </c>
      <c r="E11" s="383">
        <v>0</v>
      </c>
      <c r="F11" s="383">
        <v>0</v>
      </c>
      <c r="G11" s="392">
        <f t="shared" si="1"/>
        <v>0</v>
      </c>
      <c r="H11" s="383">
        <v>0</v>
      </c>
      <c r="I11" s="383">
        <v>0</v>
      </c>
      <c r="J11" s="383">
        <v>0</v>
      </c>
      <c r="K11" s="383">
        <v>0</v>
      </c>
      <c r="L11" s="383">
        <v>0</v>
      </c>
      <c r="M11" s="383">
        <v>0</v>
      </c>
      <c r="N11" s="384">
        <f t="shared" si="2"/>
        <v>213</v>
      </c>
      <c r="O11" s="385"/>
    </row>
    <row r="12" spans="1:15" ht="24.75" customHeight="1">
      <c r="A12" s="386" t="s">
        <v>7</v>
      </c>
      <c r="B12" s="397">
        <v>0</v>
      </c>
      <c r="C12" s="383">
        <v>0</v>
      </c>
      <c r="D12" s="383">
        <v>0</v>
      </c>
      <c r="E12" s="383">
        <v>0</v>
      </c>
      <c r="F12" s="383">
        <v>0</v>
      </c>
      <c r="G12" s="392">
        <f t="shared" si="1"/>
        <v>0</v>
      </c>
      <c r="H12" s="383">
        <v>0</v>
      </c>
      <c r="I12" s="383">
        <v>0</v>
      </c>
      <c r="J12" s="383">
        <v>0</v>
      </c>
      <c r="K12" s="383">
        <v>0</v>
      </c>
      <c r="L12" s="383">
        <v>0</v>
      </c>
      <c r="M12" s="383">
        <v>0</v>
      </c>
      <c r="N12" s="384">
        <f t="shared" si="2"/>
        <v>0</v>
      </c>
      <c r="O12" s="385"/>
    </row>
    <row r="13" spans="1:15" ht="24.75" customHeight="1" thickBot="1">
      <c r="A13" s="386" t="s">
        <v>212</v>
      </c>
      <c r="B13" s="395">
        <f>25+50+11</f>
        <v>86</v>
      </c>
      <c r="C13" s="398">
        <f>98+147+2</f>
        <v>247</v>
      </c>
      <c r="D13" s="399">
        <f t="shared" si="0"/>
        <v>333</v>
      </c>
      <c r="E13" s="383">
        <v>0</v>
      </c>
      <c r="F13" s="383">
        <v>0</v>
      </c>
      <c r="G13" s="400">
        <f t="shared" si="1"/>
        <v>0</v>
      </c>
      <c r="H13" s="383">
        <v>0</v>
      </c>
      <c r="I13" s="383">
        <v>0</v>
      </c>
      <c r="J13" s="383">
        <v>0</v>
      </c>
      <c r="K13" s="383">
        <v>0</v>
      </c>
      <c r="L13" s="383">
        <v>0</v>
      </c>
      <c r="M13" s="401">
        <v>0</v>
      </c>
      <c r="N13" s="402">
        <f t="shared" si="2"/>
        <v>333</v>
      </c>
      <c r="O13" s="385"/>
    </row>
    <row r="14" spans="1:15" ht="24.75" customHeight="1" thickBot="1">
      <c r="A14" s="403" t="s">
        <v>3</v>
      </c>
      <c r="B14" s="404">
        <f aca="true" t="shared" si="3" ref="B14:M14">SUM(B5:B13)</f>
        <v>6684</v>
      </c>
      <c r="C14" s="404">
        <f t="shared" si="3"/>
        <v>8585</v>
      </c>
      <c r="D14" s="404">
        <f t="shared" si="3"/>
        <v>15269</v>
      </c>
      <c r="E14" s="404">
        <f t="shared" si="3"/>
        <v>247</v>
      </c>
      <c r="F14" s="404">
        <f t="shared" si="3"/>
        <v>393</v>
      </c>
      <c r="G14" s="404">
        <f t="shared" si="3"/>
        <v>640</v>
      </c>
      <c r="H14" s="404">
        <f t="shared" si="3"/>
        <v>359</v>
      </c>
      <c r="I14" s="404">
        <f t="shared" si="3"/>
        <v>574</v>
      </c>
      <c r="J14" s="404">
        <f t="shared" si="3"/>
        <v>933</v>
      </c>
      <c r="K14" s="404">
        <f t="shared" si="3"/>
        <v>37</v>
      </c>
      <c r="L14" s="404">
        <f t="shared" si="3"/>
        <v>27</v>
      </c>
      <c r="M14" s="404">
        <f t="shared" si="3"/>
        <v>64</v>
      </c>
      <c r="N14" s="405">
        <f t="shared" si="2"/>
        <v>16906</v>
      </c>
      <c r="O14" s="385"/>
    </row>
    <row r="15" ht="24.75" customHeight="1">
      <c r="L15" s="406"/>
    </row>
  </sheetData>
  <sheetProtection/>
  <mergeCells count="6">
    <mergeCell ref="N3:N4"/>
    <mergeCell ref="A1:N1"/>
    <mergeCell ref="E3:G3"/>
    <mergeCell ref="H3:J3"/>
    <mergeCell ref="K3:M3"/>
    <mergeCell ref="B3:D3"/>
  </mergeCells>
  <printOptions/>
  <pageMargins left="0.3937007874015748" right="0.31496062992125984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2"/>
  <sheetViews>
    <sheetView workbookViewId="0" topLeftCell="A1">
      <selection activeCell="A1" sqref="A1:K1"/>
    </sheetView>
  </sheetViews>
  <sheetFormatPr defaultColWidth="9.140625" defaultRowHeight="23.25" customHeight="1"/>
  <cols>
    <col min="1" max="1" width="41.140625" style="2" customWidth="1"/>
    <col min="2" max="12" width="13.8515625" style="6" customWidth="1"/>
    <col min="13" max="16384" width="9.140625" style="2" customWidth="1"/>
  </cols>
  <sheetData>
    <row r="1" spans="1:12" s="4" customFormat="1" ht="39" customHeight="1">
      <c r="A1" s="157" t="s">
        <v>220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6" t="s">
        <v>113</v>
      </c>
    </row>
    <row r="2" spans="1:12" s="4" customFormat="1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6"/>
    </row>
    <row r="3" spans="1:12" s="1" customFormat="1" ht="23.25" customHeight="1">
      <c r="A3" s="161" t="s">
        <v>114</v>
      </c>
      <c r="B3" s="163" t="s">
        <v>115</v>
      </c>
      <c r="C3" s="159"/>
      <c r="D3" s="158" t="s">
        <v>116</v>
      </c>
      <c r="E3" s="159"/>
      <c r="F3" s="158" t="s">
        <v>117</v>
      </c>
      <c r="G3" s="159"/>
      <c r="H3" s="158" t="s">
        <v>118</v>
      </c>
      <c r="I3" s="159"/>
      <c r="J3" s="158" t="s">
        <v>119</v>
      </c>
      <c r="K3" s="160"/>
      <c r="L3" s="161" t="s">
        <v>120</v>
      </c>
    </row>
    <row r="4" spans="1:12" s="1" customFormat="1" ht="23.25" customHeight="1">
      <c r="A4" s="162"/>
      <c r="B4" s="9" t="s">
        <v>121</v>
      </c>
      <c r="C4" s="9" t="s">
        <v>122</v>
      </c>
      <c r="D4" s="9" t="s">
        <v>121</v>
      </c>
      <c r="E4" s="9" t="s">
        <v>122</v>
      </c>
      <c r="F4" s="9" t="s">
        <v>121</v>
      </c>
      <c r="G4" s="9" t="s">
        <v>122</v>
      </c>
      <c r="H4" s="9" t="s">
        <v>121</v>
      </c>
      <c r="I4" s="9" t="s">
        <v>122</v>
      </c>
      <c r="J4" s="9" t="s">
        <v>121</v>
      </c>
      <c r="K4" s="10" t="s">
        <v>122</v>
      </c>
      <c r="L4" s="162"/>
    </row>
    <row r="5" spans="1:12" ht="23.25" customHeight="1">
      <c r="A5" s="5" t="s">
        <v>8</v>
      </c>
      <c r="B5" s="7">
        <v>40</v>
      </c>
      <c r="C5" s="7">
        <v>1</v>
      </c>
      <c r="D5" s="7">
        <v>16</v>
      </c>
      <c r="E5" s="7">
        <v>19</v>
      </c>
      <c r="F5" s="8" t="s">
        <v>45</v>
      </c>
      <c r="G5" s="7">
        <v>1</v>
      </c>
      <c r="H5" s="8" t="s">
        <v>45</v>
      </c>
      <c r="I5" s="8">
        <v>1</v>
      </c>
      <c r="J5" s="8" t="s">
        <v>45</v>
      </c>
      <c r="K5" s="8" t="s">
        <v>45</v>
      </c>
      <c r="L5" s="7">
        <f aca="true" t="shared" si="0" ref="L5:L10">SUM(B5:K5)</f>
        <v>78</v>
      </c>
    </row>
    <row r="6" spans="1:12" ht="23.25" customHeight="1">
      <c r="A6" s="5" t="s">
        <v>9</v>
      </c>
      <c r="B6" s="7">
        <v>45</v>
      </c>
      <c r="C6" s="7">
        <v>1</v>
      </c>
      <c r="D6" s="7">
        <v>44</v>
      </c>
      <c r="E6" s="7">
        <v>16</v>
      </c>
      <c r="F6" s="8" t="s">
        <v>45</v>
      </c>
      <c r="G6" s="7">
        <v>1</v>
      </c>
      <c r="H6" s="8" t="s">
        <v>45</v>
      </c>
      <c r="I6" s="8" t="s">
        <v>45</v>
      </c>
      <c r="J6" s="8" t="s">
        <v>45</v>
      </c>
      <c r="K6" s="8" t="s">
        <v>45</v>
      </c>
      <c r="L6" s="7">
        <f t="shared" si="0"/>
        <v>107</v>
      </c>
    </row>
    <row r="7" spans="1:12" ht="23.25" customHeight="1">
      <c r="A7" s="5" t="s">
        <v>10</v>
      </c>
      <c r="B7" s="7">
        <v>38</v>
      </c>
      <c r="C7" s="8" t="s">
        <v>45</v>
      </c>
      <c r="D7" s="7">
        <v>37</v>
      </c>
      <c r="E7" s="8">
        <v>12</v>
      </c>
      <c r="F7" s="8" t="s">
        <v>45</v>
      </c>
      <c r="G7" s="7">
        <v>1</v>
      </c>
      <c r="H7" s="8" t="s">
        <v>45</v>
      </c>
      <c r="I7" s="8" t="s">
        <v>45</v>
      </c>
      <c r="J7" s="8" t="s">
        <v>45</v>
      </c>
      <c r="K7" s="8" t="s">
        <v>45</v>
      </c>
      <c r="L7" s="7">
        <f t="shared" si="0"/>
        <v>88</v>
      </c>
    </row>
    <row r="8" spans="1:12" ht="23.25" customHeight="1">
      <c r="A8" s="5" t="s">
        <v>11</v>
      </c>
      <c r="B8" s="7">
        <v>48</v>
      </c>
      <c r="C8" s="7">
        <v>2</v>
      </c>
      <c r="D8" s="7">
        <v>36</v>
      </c>
      <c r="E8" s="7">
        <v>19</v>
      </c>
      <c r="F8" s="8" t="s">
        <v>45</v>
      </c>
      <c r="G8" s="7">
        <v>2</v>
      </c>
      <c r="H8" s="8" t="s">
        <v>45</v>
      </c>
      <c r="I8" s="8" t="s">
        <v>123</v>
      </c>
      <c r="J8" s="8">
        <v>1</v>
      </c>
      <c r="K8" s="8" t="s">
        <v>45</v>
      </c>
      <c r="L8" s="7">
        <f t="shared" si="0"/>
        <v>108</v>
      </c>
    </row>
    <row r="9" spans="1:12" ht="23.25" customHeight="1">
      <c r="A9" s="5" t="s">
        <v>12</v>
      </c>
      <c r="B9" s="7">
        <v>31</v>
      </c>
      <c r="C9" s="7">
        <v>1</v>
      </c>
      <c r="D9" s="7">
        <v>15</v>
      </c>
      <c r="E9" s="7">
        <v>10</v>
      </c>
      <c r="F9" s="8" t="s">
        <v>45</v>
      </c>
      <c r="G9" s="7">
        <v>1</v>
      </c>
      <c r="H9" s="8" t="s">
        <v>45</v>
      </c>
      <c r="I9" s="8" t="s">
        <v>45</v>
      </c>
      <c r="J9" s="8" t="s">
        <v>45</v>
      </c>
      <c r="K9" s="7">
        <v>1</v>
      </c>
      <c r="L9" s="7">
        <f t="shared" si="0"/>
        <v>59</v>
      </c>
    </row>
    <row r="10" spans="1:12" ht="23.25" customHeight="1">
      <c r="A10" s="5" t="s">
        <v>124</v>
      </c>
      <c r="B10" s="7">
        <v>4</v>
      </c>
      <c r="C10" s="7">
        <v>2</v>
      </c>
      <c r="D10" s="7">
        <v>7</v>
      </c>
      <c r="E10" s="8">
        <v>2</v>
      </c>
      <c r="F10" s="8" t="s">
        <v>45</v>
      </c>
      <c r="G10" s="8" t="s">
        <v>45</v>
      </c>
      <c r="H10" s="8" t="s">
        <v>45</v>
      </c>
      <c r="I10" s="8" t="s">
        <v>45</v>
      </c>
      <c r="J10" s="8" t="s">
        <v>45</v>
      </c>
      <c r="K10" s="8" t="s">
        <v>45</v>
      </c>
      <c r="L10" s="7">
        <f t="shared" si="0"/>
        <v>15</v>
      </c>
    </row>
    <row r="11" spans="1:12" ht="23.25" customHeight="1">
      <c r="A11" s="5" t="s">
        <v>125</v>
      </c>
      <c r="B11" s="8" t="s">
        <v>45</v>
      </c>
      <c r="C11" s="8" t="s">
        <v>45</v>
      </c>
      <c r="D11" s="7">
        <v>1</v>
      </c>
      <c r="E11" s="8">
        <v>6</v>
      </c>
      <c r="F11" s="8" t="s">
        <v>45</v>
      </c>
      <c r="G11" s="8" t="s">
        <v>45</v>
      </c>
      <c r="H11" s="8" t="s">
        <v>45</v>
      </c>
      <c r="I11" s="8" t="s">
        <v>45</v>
      </c>
      <c r="J11" s="8" t="s">
        <v>45</v>
      </c>
      <c r="K11" s="8" t="s">
        <v>45</v>
      </c>
      <c r="L11" s="7">
        <f>SUM(D11:K11)</f>
        <v>7</v>
      </c>
    </row>
    <row r="12" spans="1:12" ht="23.25" customHeight="1">
      <c r="A12" s="5" t="s">
        <v>126</v>
      </c>
      <c r="B12" s="8" t="s">
        <v>45</v>
      </c>
      <c r="C12" s="7">
        <v>8</v>
      </c>
      <c r="D12" s="8" t="s">
        <v>45</v>
      </c>
      <c r="E12" s="7">
        <v>100</v>
      </c>
      <c r="F12" s="8" t="s">
        <v>45</v>
      </c>
      <c r="G12" s="7">
        <v>8</v>
      </c>
      <c r="H12" s="8" t="s">
        <v>45</v>
      </c>
      <c r="I12" s="7">
        <v>21</v>
      </c>
      <c r="J12" s="8" t="s">
        <v>45</v>
      </c>
      <c r="K12" s="7">
        <v>2</v>
      </c>
      <c r="L12" s="7">
        <f>SUM(B12:K12)</f>
        <v>139</v>
      </c>
    </row>
    <row r="13" spans="1:12" ht="23.25" customHeight="1">
      <c r="A13" s="5" t="s">
        <v>127</v>
      </c>
      <c r="B13" s="8" t="s">
        <v>45</v>
      </c>
      <c r="C13" s="7">
        <v>1</v>
      </c>
      <c r="D13" s="8" t="s">
        <v>45</v>
      </c>
      <c r="E13" s="7">
        <v>37</v>
      </c>
      <c r="F13" s="8" t="s">
        <v>45</v>
      </c>
      <c r="G13" s="7">
        <v>1</v>
      </c>
      <c r="H13" s="8" t="s">
        <v>45</v>
      </c>
      <c r="I13" s="8" t="s">
        <v>45</v>
      </c>
      <c r="J13" s="8" t="s">
        <v>45</v>
      </c>
      <c r="K13" s="8" t="s">
        <v>45</v>
      </c>
      <c r="L13" s="7">
        <f>SUM(B13:K13)</f>
        <v>39</v>
      </c>
    </row>
    <row r="14" spans="1:12" ht="23.25" customHeight="1">
      <c r="A14" s="5" t="s">
        <v>128</v>
      </c>
      <c r="B14" s="8" t="s">
        <v>45</v>
      </c>
      <c r="C14" s="8">
        <v>3</v>
      </c>
      <c r="D14" s="8" t="s">
        <v>45</v>
      </c>
      <c r="E14" s="7">
        <v>45</v>
      </c>
      <c r="F14" s="8" t="s">
        <v>45</v>
      </c>
      <c r="G14" s="8" t="s">
        <v>45</v>
      </c>
      <c r="H14" s="8" t="s">
        <v>45</v>
      </c>
      <c r="I14" s="8">
        <v>1</v>
      </c>
      <c r="J14" s="8" t="s">
        <v>45</v>
      </c>
      <c r="K14" s="8" t="s">
        <v>45</v>
      </c>
      <c r="L14" s="7">
        <f>SUM(C14:K14)</f>
        <v>49</v>
      </c>
    </row>
    <row r="15" spans="1:12" ht="23.25" customHeight="1">
      <c r="A15" s="5" t="s">
        <v>129</v>
      </c>
      <c r="B15" s="8" t="s">
        <v>45</v>
      </c>
      <c r="C15" s="7">
        <v>1</v>
      </c>
      <c r="D15" s="8" t="s">
        <v>45</v>
      </c>
      <c r="E15" s="7">
        <v>10</v>
      </c>
      <c r="F15" s="8" t="s">
        <v>45</v>
      </c>
      <c r="G15" s="8" t="s">
        <v>45</v>
      </c>
      <c r="H15" s="8" t="s">
        <v>45</v>
      </c>
      <c r="I15" s="8" t="s">
        <v>45</v>
      </c>
      <c r="J15" s="8" t="s">
        <v>45</v>
      </c>
      <c r="K15" s="8" t="s">
        <v>45</v>
      </c>
      <c r="L15" s="7">
        <f>SUM(B15:K15)</f>
        <v>11</v>
      </c>
    </row>
    <row r="16" spans="1:12" ht="23.25" customHeight="1">
      <c r="A16" s="5" t="s">
        <v>130</v>
      </c>
      <c r="B16" s="8" t="s">
        <v>45</v>
      </c>
      <c r="C16" s="7">
        <v>1</v>
      </c>
      <c r="D16" s="8" t="s">
        <v>45</v>
      </c>
      <c r="E16" s="7">
        <v>6</v>
      </c>
      <c r="F16" s="8" t="s">
        <v>45</v>
      </c>
      <c r="G16" s="8" t="s">
        <v>45</v>
      </c>
      <c r="H16" s="8" t="s">
        <v>45</v>
      </c>
      <c r="I16" s="8" t="s">
        <v>45</v>
      </c>
      <c r="J16" s="8" t="s">
        <v>45</v>
      </c>
      <c r="K16" s="8" t="s">
        <v>45</v>
      </c>
      <c r="L16" s="7">
        <f>SUM(C16:K16)</f>
        <v>7</v>
      </c>
    </row>
    <row r="17" spans="1:12" ht="23.25" customHeight="1">
      <c r="A17" s="5" t="s">
        <v>131</v>
      </c>
      <c r="B17" s="8" t="s">
        <v>45</v>
      </c>
      <c r="C17" s="8" t="s">
        <v>45</v>
      </c>
      <c r="D17" s="8" t="s">
        <v>45</v>
      </c>
      <c r="E17" s="7">
        <v>5</v>
      </c>
      <c r="F17" s="8" t="s">
        <v>45</v>
      </c>
      <c r="G17" s="8" t="s">
        <v>45</v>
      </c>
      <c r="H17" s="8" t="s">
        <v>45</v>
      </c>
      <c r="I17" s="8" t="s">
        <v>45</v>
      </c>
      <c r="J17" s="8" t="s">
        <v>45</v>
      </c>
      <c r="K17" s="8" t="s">
        <v>45</v>
      </c>
      <c r="L17" s="7">
        <f>SUM(E17:K17)</f>
        <v>5</v>
      </c>
    </row>
    <row r="18" spans="1:12" ht="23.25" customHeight="1">
      <c r="A18" s="5" t="s">
        <v>132</v>
      </c>
      <c r="B18" s="8" t="s">
        <v>45</v>
      </c>
      <c r="C18" s="8" t="s">
        <v>45</v>
      </c>
      <c r="D18" s="8" t="s">
        <v>45</v>
      </c>
      <c r="E18" s="8">
        <v>3</v>
      </c>
      <c r="F18" s="8" t="s">
        <v>45</v>
      </c>
      <c r="G18" s="8" t="s">
        <v>45</v>
      </c>
      <c r="H18" s="8" t="s">
        <v>45</v>
      </c>
      <c r="I18" s="8" t="s">
        <v>45</v>
      </c>
      <c r="J18" s="8" t="s">
        <v>45</v>
      </c>
      <c r="K18" s="8" t="s">
        <v>45</v>
      </c>
      <c r="L18" s="7">
        <f>SUM(E18:K18)</f>
        <v>3</v>
      </c>
    </row>
    <row r="19" spans="1:12" ht="23.25" customHeight="1">
      <c r="A19" s="5" t="s">
        <v>133</v>
      </c>
      <c r="B19" s="8" t="s">
        <v>45</v>
      </c>
      <c r="C19" s="7">
        <v>1</v>
      </c>
      <c r="D19" s="8" t="s">
        <v>45</v>
      </c>
      <c r="E19" s="8">
        <v>4</v>
      </c>
      <c r="F19" s="8" t="s">
        <v>45</v>
      </c>
      <c r="G19" s="8" t="s">
        <v>45</v>
      </c>
      <c r="H19" s="8" t="s">
        <v>45</v>
      </c>
      <c r="I19" s="8" t="s">
        <v>45</v>
      </c>
      <c r="J19" s="8" t="s">
        <v>45</v>
      </c>
      <c r="K19" s="8" t="s">
        <v>45</v>
      </c>
      <c r="L19" s="7">
        <f>SUM(C19:K19)</f>
        <v>5</v>
      </c>
    </row>
    <row r="20" spans="1:12" ht="23.25" customHeight="1">
      <c r="A20" s="5" t="s">
        <v>134</v>
      </c>
      <c r="B20" s="8" t="s">
        <v>45</v>
      </c>
      <c r="C20" s="8" t="s">
        <v>45</v>
      </c>
      <c r="D20" s="8" t="s">
        <v>45</v>
      </c>
      <c r="E20" s="8">
        <v>6</v>
      </c>
      <c r="F20" s="8" t="s">
        <v>45</v>
      </c>
      <c r="G20" s="8" t="s">
        <v>45</v>
      </c>
      <c r="H20" s="8" t="s">
        <v>45</v>
      </c>
      <c r="I20" s="8" t="s">
        <v>45</v>
      </c>
      <c r="J20" s="8" t="s">
        <v>45</v>
      </c>
      <c r="K20" s="8" t="s">
        <v>45</v>
      </c>
      <c r="L20" s="7">
        <f>SUM(E20:K20)</f>
        <v>6</v>
      </c>
    </row>
    <row r="21" spans="1:12" ht="23.25" customHeight="1">
      <c r="A21" s="5" t="s">
        <v>135</v>
      </c>
      <c r="B21" s="8" t="s">
        <v>45</v>
      </c>
      <c r="C21" s="8" t="s">
        <v>45</v>
      </c>
      <c r="D21" s="8" t="s">
        <v>45</v>
      </c>
      <c r="E21" s="7">
        <v>5</v>
      </c>
      <c r="F21" s="8" t="s">
        <v>45</v>
      </c>
      <c r="G21" s="8" t="s">
        <v>45</v>
      </c>
      <c r="H21" s="8" t="s">
        <v>45</v>
      </c>
      <c r="I21" s="8" t="s">
        <v>45</v>
      </c>
      <c r="J21" s="8" t="s">
        <v>45</v>
      </c>
      <c r="K21" s="8" t="s">
        <v>45</v>
      </c>
      <c r="L21" s="7">
        <f>SUM(E21:K21)</f>
        <v>5</v>
      </c>
    </row>
    <row r="22" spans="1:12" ht="23.25" customHeight="1">
      <c r="A22" s="5" t="s">
        <v>136</v>
      </c>
      <c r="B22" s="8" t="s">
        <v>45</v>
      </c>
      <c r="C22" s="8" t="s">
        <v>45</v>
      </c>
      <c r="D22" s="7">
        <v>24</v>
      </c>
      <c r="E22" s="7">
        <v>17</v>
      </c>
      <c r="F22" s="8" t="s">
        <v>45</v>
      </c>
      <c r="G22" s="8" t="s">
        <v>45</v>
      </c>
      <c r="H22" s="8" t="s">
        <v>45</v>
      </c>
      <c r="I22" s="7">
        <v>2</v>
      </c>
      <c r="J22" s="8" t="s">
        <v>45</v>
      </c>
      <c r="K22" s="8" t="s">
        <v>45</v>
      </c>
      <c r="L22" s="7">
        <f>SUM(D22:K22)</f>
        <v>43</v>
      </c>
    </row>
    <row r="23" spans="1:12" ht="23.25" customHeight="1">
      <c r="A23" s="5" t="s">
        <v>137</v>
      </c>
      <c r="B23" s="8" t="s">
        <v>45</v>
      </c>
      <c r="C23" s="8" t="s">
        <v>45</v>
      </c>
      <c r="D23" s="8" t="s">
        <v>45</v>
      </c>
      <c r="E23" s="7">
        <v>3</v>
      </c>
      <c r="F23" s="8" t="s">
        <v>45</v>
      </c>
      <c r="G23" s="8" t="s">
        <v>45</v>
      </c>
      <c r="H23" s="8" t="s">
        <v>45</v>
      </c>
      <c r="I23" s="8" t="s">
        <v>45</v>
      </c>
      <c r="J23" s="8" t="s">
        <v>45</v>
      </c>
      <c r="K23" s="8" t="s">
        <v>45</v>
      </c>
      <c r="L23" s="7">
        <f>SUM(E23:K23)</f>
        <v>3</v>
      </c>
    </row>
    <row r="24" spans="1:12" ht="23.25" customHeight="1">
      <c r="A24" s="5" t="s">
        <v>138</v>
      </c>
      <c r="B24" s="8" t="s">
        <v>45</v>
      </c>
      <c r="C24" s="8" t="s">
        <v>45</v>
      </c>
      <c r="D24" s="8" t="s">
        <v>45</v>
      </c>
      <c r="E24" s="7">
        <v>2</v>
      </c>
      <c r="F24" s="8" t="s">
        <v>45</v>
      </c>
      <c r="G24" s="8" t="s">
        <v>45</v>
      </c>
      <c r="H24" s="8" t="s">
        <v>45</v>
      </c>
      <c r="I24" s="8" t="s">
        <v>45</v>
      </c>
      <c r="J24" s="8" t="s">
        <v>45</v>
      </c>
      <c r="K24" s="8" t="s">
        <v>45</v>
      </c>
      <c r="L24" s="7">
        <f>SUM(E24:K24)</f>
        <v>2</v>
      </c>
    </row>
    <row r="25" spans="1:12" ht="23.25" customHeight="1">
      <c r="A25" s="5" t="s">
        <v>139</v>
      </c>
      <c r="B25" s="8" t="s">
        <v>45</v>
      </c>
      <c r="C25" s="8" t="s">
        <v>45</v>
      </c>
      <c r="D25" s="8" t="s">
        <v>45</v>
      </c>
      <c r="E25" s="7">
        <v>9</v>
      </c>
      <c r="F25" s="8" t="s">
        <v>45</v>
      </c>
      <c r="G25" s="8" t="s">
        <v>45</v>
      </c>
      <c r="H25" s="8" t="s">
        <v>45</v>
      </c>
      <c r="I25" s="8" t="s">
        <v>45</v>
      </c>
      <c r="J25" s="8" t="s">
        <v>45</v>
      </c>
      <c r="K25" s="8" t="s">
        <v>45</v>
      </c>
      <c r="L25" s="7">
        <f>SUM(E25:K25)</f>
        <v>9</v>
      </c>
    </row>
    <row r="26" spans="1:12" s="3" customFormat="1" ht="23.25" customHeight="1">
      <c r="A26" s="12" t="s">
        <v>120</v>
      </c>
      <c r="B26" s="9">
        <f>SUM(B5:B22)</f>
        <v>206</v>
      </c>
      <c r="C26" s="9">
        <f>SUM(C5:C22)</f>
        <v>22</v>
      </c>
      <c r="D26" s="9">
        <f>SUM(D5:D22)</f>
        <v>180</v>
      </c>
      <c r="E26" s="9">
        <f>SUM(E5:E25)</f>
        <v>336</v>
      </c>
      <c r="F26" s="13" t="s">
        <v>45</v>
      </c>
      <c r="G26" s="9">
        <f>SUM(G5:G25)</f>
        <v>15</v>
      </c>
      <c r="H26" s="13" t="s">
        <v>45</v>
      </c>
      <c r="I26" s="14">
        <f>SUM(I5:I25)</f>
        <v>25</v>
      </c>
      <c r="J26" s="15">
        <f>SUM(J8:J25)</f>
        <v>1</v>
      </c>
      <c r="K26" s="9">
        <f>SUM(K5:K25)</f>
        <v>3</v>
      </c>
      <c r="L26" s="9">
        <f>SUM(B26:K26)</f>
        <v>788</v>
      </c>
    </row>
    <row r="29" ht="23.25" customHeight="1">
      <c r="A29" s="2" t="s">
        <v>140</v>
      </c>
    </row>
    <row r="30" ht="23.25" customHeight="1">
      <c r="A30" s="2" t="s">
        <v>141</v>
      </c>
    </row>
    <row r="31" ht="23.25" customHeight="1">
      <c r="A31" s="2" t="s">
        <v>142</v>
      </c>
    </row>
    <row r="32" ht="23.25" customHeight="1">
      <c r="A32" s="2" t="s">
        <v>143</v>
      </c>
    </row>
  </sheetData>
  <sheetProtection/>
  <mergeCells count="8">
    <mergeCell ref="A1:K1"/>
    <mergeCell ref="H3:I3"/>
    <mergeCell ref="J3:K3"/>
    <mergeCell ref="L3:L4"/>
    <mergeCell ref="A3:A4"/>
    <mergeCell ref="B3:C3"/>
    <mergeCell ref="D3:E3"/>
    <mergeCell ref="F3:G3"/>
  </mergeCells>
  <printOptions/>
  <pageMargins left="0.9055118110236221" right="0.7480314960629921" top="0.2755905511811024" bottom="0.1968503937007874" header="0.2755905511811024" footer="0.1968503937007874"/>
  <pageSetup fitToHeight="1" fitToWidth="1" horizontalDpi="600" verticalDpi="600" orientation="landscape" paperSize="9" scale="6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H1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25.7109375" style="19" customWidth="1"/>
    <col min="2" max="5" width="13.140625" style="19" customWidth="1"/>
    <col min="6" max="6" width="15.00390625" style="19" customWidth="1"/>
    <col min="7" max="7" width="12.00390625" style="19" customWidth="1"/>
    <col min="8" max="8" width="15.00390625" style="19" bestFit="1" customWidth="1"/>
    <col min="9" max="16384" width="9.140625" style="19" customWidth="1"/>
  </cols>
  <sheetData>
    <row r="1" spans="1:7" s="18" customFormat="1" ht="21.75">
      <c r="A1" s="25" t="s">
        <v>221</v>
      </c>
      <c r="G1" s="19" t="s">
        <v>144</v>
      </c>
    </row>
    <row r="2" s="18" customFormat="1" ht="21">
      <c r="H2" s="19"/>
    </row>
    <row r="3" spans="1:5" s="20" customFormat="1" ht="21">
      <c r="A3" s="36" t="s">
        <v>145</v>
      </c>
      <c r="B3" s="37" t="s">
        <v>0</v>
      </c>
      <c r="C3" s="37" t="s">
        <v>1</v>
      </c>
      <c r="D3" s="37" t="s">
        <v>2</v>
      </c>
      <c r="E3" s="38" t="s">
        <v>3</v>
      </c>
    </row>
    <row r="4" spans="1:5" s="18" customFormat="1" ht="21">
      <c r="A4" s="39" t="s">
        <v>146</v>
      </c>
      <c r="B4" s="40">
        <v>24</v>
      </c>
      <c r="C4" s="40">
        <v>185</v>
      </c>
      <c r="D4" s="40">
        <v>80</v>
      </c>
      <c r="E4" s="41">
        <f>SUM(B4:D4)</f>
        <v>289</v>
      </c>
    </row>
    <row r="5" spans="1:5" s="18" customFormat="1" ht="21">
      <c r="A5" s="21" t="s">
        <v>147</v>
      </c>
      <c r="B5" s="24" t="s">
        <v>45</v>
      </c>
      <c r="C5" s="22">
        <v>61</v>
      </c>
      <c r="D5" s="22">
        <v>19</v>
      </c>
      <c r="E5" s="23">
        <f>SUM(B5:D5)</f>
        <v>80</v>
      </c>
    </row>
    <row r="6" spans="1:5" s="18" customFormat="1" ht="21">
      <c r="A6" s="21" t="s">
        <v>148</v>
      </c>
      <c r="B6" s="24" t="s">
        <v>45</v>
      </c>
      <c r="C6" s="22">
        <v>11</v>
      </c>
      <c r="D6" s="22">
        <v>6</v>
      </c>
      <c r="E6" s="23">
        <f>SUM(C6:D6)</f>
        <v>17</v>
      </c>
    </row>
    <row r="7" spans="1:5" s="18" customFormat="1" ht="21">
      <c r="A7" s="32" t="s">
        <v>149</v>
      </c>
      <c r="B7" s="33" t="s">
        <v>45</v>
      </c>
      <c r="C7" s="33" t="s">
        <v>45</v>
      </c>
      <c r="D7" s="34">
        <v>1</v>
      </c>
      <c r="E7" s="35">
        <f>SUM(D7)</f>
        <v>1</v>
      </c>
    </row>
    <row r="8" spans="1:5" s="20" customFormat="1" ht="21">
      <c r="A8" s="36" t="s">
        <v>3</v>
      </c>
      <c r="B8" s="37">
        <f>SUM(B4:B7)</f>
        <v>24</v>
      </c>
      <c r="C8" s="37">
        <f>SUM(C4:C7)</f>
        <v>257</v>
      </c>
      <c r="D8" s="37">
        <f>SUM(D4:D7)</f>
        <v>106</v>
      </c>
      <c r="E8" s="38">
        <f>SUM(E4:E7)</f>
        <v>387</v>
      </c>
    </row>
    <row r="9" ht="21"/>
    <row r="10" ht="21">
      <c r="A10" s="18" t="s">
        <v>155</v>
      </c>
    </row>
  </sheetData>
  <sheetProtection/>
  <printOptions/>
  <pageMargins left="1.03" right="0.7480314960629921" top="0.76" bottom="0.984251968503937" header="0.5118110236220472" footer="0.5118110236220472"/>
  <pageSetup firstPageNumber="2" useFirstPageNumber="1" horizontalDpi="600" verticalDpi="600" orientation="landscape" paperSize="9" r:id="rId3"/>
  <headerFooter alignWithMargins="0">
    <oddHeader>&amp;R&amp;P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18" customWidth="1"/>
    <col min="2" max="2" width="10.00390625" style="18" bestFit="1" customWidth="1"/>
    <col min="3" max="3" width="19.140625" style="18" bestFit="1" customWidth="1"/>
    <col min="4" max="4" width="11.8515625" style="18" bestFit="1" customWidth="1"/>
    <col min="5" max="5" width="13.421875" style="18" bestFit="1" customWidth="1"/>
    <col min="6" max="6" width="15.140625" style="18" bestFit="1" customWidth="1"/>
    <col min="7" max="7" width="23.00390625" style="18" customWidth="1"/>
    <col min="8" max="8" width="10.421875" style="18" customWidth="1"/>
    <col min="9" max="9" width="8.28125" style="18" customWidth="1"/>
    <col min="10" max="16384" width="9.140625" style="18" customWidth="1"/>
  </cols>
  <sheetData>
    <row r="1" spans="1:8" ht="23.25">
      <c r="A1" s="16" t="s">
        <v>222</v>
      </c>
      <c r="H1" s="19"/>
    </row>
    <row r="3" spans="1:9" s="20" customFormat="1" ht="21">
      <c r="A3" s="26" t="s">
        <v>145</v>
      </c>
      <c r="B3" s="27" t="s">
        <v>115</v>
      </c>
      <c r="C3" s="27" t="s">
        <v>116</v>
      </c>
      <c r="D3" s="27" t="s">
        <v>118</v>
      </c>
      <c r="E3" s="27" t="s">
        <v>119</v>
      </c>
      <c r="F3" s="27" t="s">
        <v>117</v>
      </c>
      <c r="G3" s="27" t="s">
        <v>150</v>
      </c>
      <c r="H3" s="27" t="s">
        <v>151</v>
      </c>
      <c r="I3" s="28" t="s">
        <v>3</v>
      </c>
    </row>
    <row r="4" spans="1:9" s="20" customFormat="1" ht="21">
      <c r="A4" s="45" t="s">
        <v>146</v>
      </c>
      <c r="B4" s="46">
        <v>110</v>
      </c>
      <c r="C4" s="46">
        <v>179</v>
      </c>
      <c r="D4" s="47" t="s">
        <v>45</v>
      </c>
      <c r="E4" s="47" t="s">
        <v>45</v>
      </c>
      <c r="F4" s="47" t="s">
        <v>45</v>
      </c>
      <c r="G4" s="47" t="s">
        <v>45</v>
      </c>
      <c r="H4" s="47" t="s">
        <v>45</v>
      </c>
      <c r="I4" s="48">
        <f>SUM(B4:H4)</f>
        <v>289</v>
      </c>
    </row>
    <row r="5" spans="1:9" s="20" customFormat="1" ht="21">
      <c r="A5" s="45" t="s">
        <v>147</v>
      </c>
      <c r="B5" s="46">
        <v>79</v>
      </c>
      <c r="C5" s="46">
        <v>1</v>
      </c>
      <c r="D5" s="47" t="s">
        <v>45</v>
      </c>
      <c r="E5" s="47" t="s">
        <v>45</v>
      </c>
      <c r="F5" s="47" t="s">
        <v>45</v>
      </c>
      <c r="G5" s="47" t="s">
        <v>45</v>
      </c>
      <c r="H5" s="47" t="s">
        <v>45</v>
      </c>
      <c r="I5" s="48">
        <f>SUM(B5:H5)</f>
        <v>80</v>
      </c>
    </row>
    <row r="6" spans="1:9" s="20" customFormat="1" ht="21">
      <c r="A6" s="45" t="s">
        <v>148</v>
      </c>
      <c r="B6" s="46">
        <v>17</v>
      </c>
      <c r="C6" s="47" t="s">
        <v>45</v>
      </c>
      <c r="D6" s="47" t="s">
        <v>45</v>
      </c>
      <c r="E6" s="47" t="s">
        <v>45</v>
      </c>
      <c r="F6" s="47" t="s">
        <v>45</v>
      </c>
      <c r="G6" s="47" t="s">
        <v>45</v>
      </c>
      <c r="H6" s="47" t="s">
        <v>45</v>
      </c>
      <c r="I6" s="48">
        <f>SUM(B6:H6)</f>
        <v>17</v>
      </c>
    </row>
    <row r="7" spans="1:9" s="20" customFormat="1" ht="21">
      <c r="A7" s="45" t="s">
        <v>149</v>
      </c>
      <c r="B7" s="47" t="s">
        <v>45</v>
      </c>
      <c r="C7" s="47" t="s">
        <v>45</v>
      </c>
      <c r="D7" s="47" t="s">
        <v>45</v>
      </c>
      <c r="E7" s="47" t="s">
        <v>45</v>
      </c>
      <c r="F7" s="47" t="s">
        <v>45</v>
      </c>
      <c r="G7" s="46">
        <v>1</v>
      </c>
      <c r="H7" s="47" t="s">
        <v>45</v>
      </c>
      <c r="I7" s="48">
        <f>SUM(G7:H7)</f>
        <v>1</v>
      </c>
    </row>
    <row r="8" spans="1:9" s="20" customFormat="1" ht="21">
      <c r="A8" s="29" t="s">
        <v>3</v>
      </c>
      <c r="B8" s="30">
        <f>SUM(B4:B7)</f>
        <v>206</v>
      </c>
      <c r="C8" s="30">
        <f>SUM(C4:C7)</f>
        <v>180</v>
      </c>
      <c r="D8" s="49" t="s">
        <v>45</v>
      </c>
      <c r="E8" s="49" t="s">
        <v>45</v>
      </c>
      <c r="F8" s="49" t="s">
        <v>45</v>
      </c>
      <c r="G8" s="30">
        <f>SUM(G7)</f>
        <v>1</v>
      </c>
      <c r="H8" s="49" t="s">
        <v>45</v>
      </c>
      <c r="I8" s="31">
        <f>SUM(I4:I7)</f>
        <v>387</v>
      </c>
    </row>
  </sheetData>
  <sheetProtection/>
  <printOptions/>
  <pageMargins left="0.75" right="0.47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H6"/>
  <sheetViews>
    <sheetView workbookViewId="0" topLeftCell="A1">
      <selection activeCell="A1" sqref="A1"/>
    </sheetView>
  </sheetViews>
  <sheetFormatPr defaultColWidth="39.421875" defaultRowHeight="12.75"/>
  <cols>
    <col min="1" max="1" width="37.57421875" style="16" customWidth="1"/>
    <col min="2" max="2" width="10.421875" style="50" customWidth="1"/>
    <col min="3" max="3" width="19.421875" style="50" customWidth="1"/>
    <col min="4" max="4" width="12.00390625" style="50" customWidth="1"/>
    <col min="5" max="6" width="14.28125" style="50" customWidth="1"/>
    <col min="7" max="8" width="10.421875" style="50" customWidth="1"/>
    <col min="9" max="16384" width="39.421875" style="16" customWidth="1"/>
  </cols>
  <sheetData>
    <row r="1" ht="25.5">
      <c r="A1" s="64" t="s">
        <v>223</v>
      </c>
    </row>
    <row r="3" spans="1:8" s="17" customFormat="1" ht="23.25">
      <c r="A3" s="57" t="s">
        <v>152</v>
      </c>
      <c r="B3" s="58" t="s">
        <v>115</v>
      </c>
      <c r="C3" s="58" t="s">
        <v>116</v>
      </c>
      <c r="D3" s="58" t="s">
        <v>118</v>
      </c>
      <c r="E3" s="58" t="s">
        <v>119</v>
      </c>
      <c r="F3" s="58" t="s">
        <v>117</v>
      </c>
      <c r="G3" s="58" t="s">
        <v>151</v>
      </c>
      <c r="H3" s="59" t="s">
        <v>3</v>
      </c>
    </row>
    <row r="4" spans="1:8" s="52" customFormat="1" ht="23.25">
      <c r="A4" s="42" t="s">
        <v>153</v>
      </c>
      <c r="B4" s="43">
        <v>22</v>
      </c>
      <c r="C4" s="43">
        <v>336</v>
      </c>
      <c r="D4" s="43">
        <v>27</v>
      </c>
      <c r="E4" s="43">
        <v>3</v>
      </c>
      <c r="F4" s="43">
        <v>15</v>
      </c>
      <c r="G4" s="44" t="s">
        <v>45</v>
      </c>
      <c r="H4" s="51">
        <f>SUM(B4:G4)</f>
        <v>403</v>
      </c>
    </row>
    <row r="5" spans="1:8" s="52" customFormat="1" ht="23.25">
      <c r="A5" s="53" t="s">
        <v>154</v>
      </c>
      <c r="B5" s="54">
        <v>206</v>
      </c>
      <c r="C5" s="54">
        <v>180</v>
      </c>
      <c r="D5" s="55" t="s">
        <v>45</v>
      </c>
      <c r="E5" s="55">
        <v>1</v>
      </c>
      <c r="F5" s="55" t="s">
        <v>45</v>
      </c>
      <c r="G5" s="55" t="s">
        <v>45</v>
      </c>
      <c r="H5" s="56">
        <f>SUM(B5:G5)</f>
        <v>387</v>
      </c>
    </row>
    <row r="6" spans="1:8" s="17" customFormat="1" ht="23.25">
      <c r="A6" s="60" t="s">
        <v>3</v>
      </c>
      <c r="B6" s="61">
        <f>SUM(B4:B5)</f>
        <v>228</v>
      </c>
      <c r="C6" s="61">
        <f>SUM(C4:C5)</f>
        <v>516</v>
      </c>
      <c r="D6" s="61">
        <f>SUM(D4:D5)</f>
        <v>27</v>
      </c>
      <c r="E6" s="61">
        <f>SUM(E4:E5)</f>
        <v>4</v>
      </c>
      <c r="F6" s="61">
        <f>SUM(F4:F5)</f>
        <v>15</v>
      </c>
      <c r="G6" s="62" t="s">
        <v>45</v>
      </c>
      <c r="H6" s="63">
        <f>SUM(B6:G6)</f>
        <v>790</v>
      </c>
    </row>
  </sheetData>
  <sheetProtection/>
  <printOptions/>
  <pageMargins left="0.87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PK1</cp:lastModifiedBy>
  <cp:lastPrinted>2011-07-29T02:55:28Z</cp:lastPrinted>
  <dcterms:created xsi:type="dcterms:W3CDTF">2007-03-16T03:18:26Z</dcterms:created>
  <dcterms:modified xsi:type="dcterms:W3CDTF">2012-07-30T09:53:52Z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